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ThisWorkbook"/>
  <workbookProtection workbookPassword="C70A" lockStructure="1"/>
  <bookViews>
    <workbookView xWindow="-15" yWindow="-15" windowWidth="14520" windowHeight="11760"/>
  </bookViews>
  <sheets>
    <sheet name="1. Instructions" sheetId="4" r:id="rId1"/>
    <sheet name="2. Data Entry" sheetId="1" r:id="rId2"/>
    <sheet name="3. Shortlist Generator" sheetId="3" r:id="rId3"/>
    <sheet name="Calculations" sheetId="2" state="veryHidden" r:id="rId4"/>
  </sheets>
  <definedNames>
    <definedName name="_xlnm.Print_Area" localSheetId="2">'3. Shortlist Generator'!$A$2:$I$50</definedName>
    <definedName name="_xlnm.Print_Area" localSheetId="3">Calculations!$A$1:$U$71</definedName>
  </definedNames>
  <calcPr calcId="145621"/>
</workbook>
</file>

<file path=xl/calcChain.xml><?xml version="1.0" encoding="utf-8"?>
<calcChain xmlns="http://schemas.openxmlformats.org/spreadsheetml/2006/main">
  <c r="J7" i="2" l="1"/>
  <c r="F7" i="2"/>
  <c r="E58" i="2" s="1"/>
  <c r="H7" i="2"/>
  <c r="L7" i="2"/>
  <c r="P15" i="2" l="1"/>
  <c r="Q63" i="2" s="1"/>
  <c r="P16" i="2"/>
  <c r="S63" i="2" s="1"/>
  <c r="P17" i="2"/>
  <c r="U63" i="2" s="1"/>
  <c r="N15" i="2"/>
  <c r="Q62" i="2" s="1"/>
  <c r="N16" i="2"/>
  <c r="S62" i="2" s="1"/>
  <c r="N17" i="2"/>
  <c r="U62" i="2" s="1"/>
  <c r="L15" i="2"/>
  <c r="Q61" i="2" s="1"/>
  <c r="L16" i="2"/>
  <c r="S61" i="2" s="1"/>
  <c r="L17" i="2"/>
  <c r="U61" i="2" s="1"/>
  <c r="J15" i="2"/>
  <c r="Q60" i="2" s="1"/>
  <c r="J16" i="2"/>
  <c r="S60" i="2" s="1"/>
  <c r="J17" i="2"/>
  <c r="H15" i="2"/>
  <c r="Q59" i="2" s="1"/>
  <c r="H16" i="2"/>
  <c r="S59" i="2" s="1"/>
  <c r="H17" i="2"/>
  <c r="U59" i="2" s="1"/>
  <c r="F15" i="2"/>
  <c r="Q58" i="2" s="1"/>
  <c r="F16" i="2"/>
  <c r="S58" i="2" s="1"/>
  <c r="F17" i="2"/>
  <c r="U58" i="2" s="1"/>
  <c r="R15" i="2"/>
  <c r="Q64" i="2" s="1"/>
  <c r="R16" i="2"/>
  <c r="S64" i="2" s="1"/>
  <c r="R17" i="2"/>
  <c r="U64" i="2" s="1"/>
  <c r="T15" i="2"/>
  <c r="Q65" i="2" s="1"/>
  <c r="T16" i="2"/>
  <c r="S65" i="2" s="1"/>
  <c r="T17" i="2"/>
  <c r="U65" i="2" s="1"/>
  <c r="V15" i="2"/>
  <c r="Q66" i="2" s="1"/>
  <c r="V16" i="2"/>
  <c r="S66" i="2" s="1"/>
  <c r="V17" i="2"/>
  <c r="U66" i="2" s="1"/>
  <c r="X15" i="2"/>
  <c r="Q67" i="2" s="1"/>
  <c r="X16" i="2"/>
  <c r="S67" i="2" s="1"/>
  <c r="X17" i="2"/>
  <c r="U67" i="2" s="1"/>
  <c r="Z15" i="2"/>
  <c r="Z16" i="2"/>
  <c r="S68" i="2" s="1"/>
  <c r="Z17" i="2"/>
  <c r="U68" i="2" s="1"/>
  <c r="AB15" i="2"/>
  <c r="AB16" i="2"/>
  <c r="S69" i="2" s="1"/>
  <c r="AB17" i="2"/>
  <c r="AD15" i="2"/>
  <c r="AD16" i="2"/>
  <c r="S70" i="2" s="1"/>
  <c r="AD17" i="2"/>
  <c r="U70" i="2" s="1"/>
  <c r="AF15" i="2"/>
  <c r="Q71" i="2" s="1"/>
  <c r="AF16" i="2"/>
  <c r="AF17" i="2"/>
  <c r="AF14" i="2"/>
  <c r="O71" i="2" s="1"/>
  <c r="AD14" i="2"/>
  <c r="AB14" i="2"/>
  <c r="O69" i="2" s="1"/>
  <c r="Z14" i="2"/>
  <c r="O68" i="2" s="1"/>
  <c r="X14" i="2"/>
  <c r="O67" i="2" s="1"/>
  <c r="V14" i="2"/>
  <c r="O66" i="2" s="1"/>
  <c r="T14" i="2"/>
  <c r="O65" i="2" s="1"/>
  <c r="R14" i="2"/>
  <c r="O64" i="2" s="1"/>
  <c r="P14" i="2"/>
  <c r="O63" i="2" s="1"/>
  <c r="N14" i="2"/>
  <c r="O62" i="2" s="1"/>
  <c r="L14" i="2"/>
  <c r="O61" i="2" s="1"/>
  <c r="J14" i="2"/>
  <c r="O60" i="2" s="1"/>
  <c r="H14" i="2"/>
  <c r="O59" i="2" s="1"/>
  <c r="F14" i="2"/>
  <c r="O58" i="2" s="1"/>
  <c r="J8" i="2"/>
  <c r="G60" i="2" s="1"/>
  <c r="J9" i="2"/>
  <c r="I60" i="2" s="1"/>
  <c r="J10" i="2"/>
  <c r="K60" i="2" s="1"/>
  <c r="L8" i="2"/>
  <c r="G61" i="2" s="1"/>
  <c r="L9" i="2"/>
  <c r="I61" i="2" s="1"/>
  <c r="L10" i="2"/>
  <c r="N8" i="2"/>
  <c r="G62" i="2" s="1"/>
  <c r="N9" i="2"/>
  <c r="I62" i="2" s="1"/>
  <c r="N10" i="2"/>
  <c r="K62" i="2" s="1"/>
  <c r="P8" i="2"/>
  <c r="G63" i="2" s="1"/>
  <c r="P9" i="2"/>
  <c r="I63" i="2" s="1"/>
  <c r="P10" i="2"/>
  <c r="K63" i="2" s="1"/>
  <c r="R8" i="2"/>
  <c r="G64" i="2" s="1"/>
  <c r="R9" i="2"/>
  <c r="I64" i="2" s="1"/>
  <c r="R10" i="2"/>
  <c r="K64" i="2" s="1"/>
  <c r="T8" i="2"/>
  <c r="G65" i="2" s="1"/>
  <c r="T9" i="2"/>
  <c r="I65" i="2" s="1"/>
  <c r="T10" i="2"/>
  <c r="K65" i="2" s="1"/>
  <c r="V8" i="2"/>
  <c r="G66" i="2" s="1"/>
  <c r="V9" i="2"/>
  <c r="V10" i="2"/>
  <c r="K66" i="2" s="1"/>
  <c r="X8" i="2"/>
  <c r="X9" i="2"/>
  <c r="I67" i="2" s="1"/>
  <c r="X10" i="2"/>
  <c r="K67" i="2" s="1"/>
  <c r="Z8" i="2"/>
  <c r="G68" i="2" s="1"/>
  <c r="Z9" i="2"/>
  <c r="I68" i="2" s="1"/>
  <c r="Z10" i="2"/>
  <c r="K68" i="2" s="1"/>
  <c r="AB8" i="2"/>
  <c r="AB9" i="2"/>
  <c r="I69" i="2" s="1"/>
  <c r="AB10" i="2"/>
  <c r="AD8" i="2"/>
  <c r="G70" i="2" s="1"/>
  <c r="AD9" i="2"/>
  <c r="AD10" i="2"/>
  <c r="AF8" i="2"/>
  <c r="AF9" i="2"/>
  <c r="AF10" i="2"/>
  <c r="K71" i="2" s="1"/>
  <c r="AF7" i="2"/>
  <c r="AD7" i="2"/>
  <c r="E70" i="2" s="1"/>
  <c r="AB7" i="2"/>
  <c r="E69" i="2" s="1"/>
  <c r="Z7" i="2"/>
  <c r="E68" i="2" s="1"/>
  <c r="X7" i="2"/>
  <c r="V7" i="2"/>
  <c r="E66" i="2" s="1"/>
  <c r="T7" i="2"/>
  <c r="E65" i="2" s="1"/>
  <c r="R7" i="2"/>
  <c r="E64" i="2" s="1"/>
  <c r="P7" i="2"/>
  <c r="E63" i="2" s="1"/>
  <c r="N7" i="2"/>
  <c r="E62" i="2" s="1"/>
  <c r="E61" i="2"/>
  <c r="E60" i="2"/>
  <c r="H8" i="2"/>
  <c r="G59" i="2" s="1"/>
  <c r="H9" i="2"/>
  <c r="I59" i="2" s="1"/>
  <c r="H10" i="2"/>
  <c r="K59" i="2" s="1"/>
  <c r="F8" i="2"/>
  <c r="G58" i="2" s="1"/>
  <c r="F9" i="2"/>
  <c r="I58" i="2" s="1"/>
  <c r="F10" i="2"/>
  <c r="K58" i="2" s="1"/>
  <c r="U71" i="2"/>
  <c r="U69" i="2"/>
  <c r="U60" i="2"/>
  <c r="S71" i="2"/>
  <c r="Q70" i="2"/>
  <c r="Q69" i="2"/>
  <c r="Q68" i="2"/>
  <c r="O70" i="2"/>
  <c r="K70" i="2"/>
  <c r="K69" i="2"/>
  <c r="K61" i="2"/>
  <c r="I71" i="2"/>
  <c r="I70" i="2"/>
  <c r="I66" i="2"/>
  <c r="G71" i="2"/>
  <c r="G69" i="2"/>
  <c r="G67" i="2"/>
  <c r="E71" i="2"/>
  <c r="E67" i="2"/>
  <c r="E59" i="2"/>
  <c r="D24" i="1"/>
  <c r="C8" i="2"/>
  <c r="B71" i="2"/>
  <c r="B70" i="2"/>
  <c r="B69" i="2"/>
  <c r="B68" i="2"/>
  <c r="B67" i="2"/>
  <c r="B66" i="2"/>
  <c r="B6" i="3" l="1"/>
  <c r="E34" i="1"/>
  <c r="AE13" i="2"/>
  <c r="AC13" i="2"/>
  <c r="AA13" i="2"/>
  <c r="Y13" i="2"/>
  <c r="AK27" i="2" l="1"/>
  <c r="AQ27" i="2"/>
  <c r="AQ19" i="2"/>
  <c r="AK19" i="2"/>
  <c r="AQ8" i="2"/>
  <c r="AQ26" i="2"/>
  <c r="AQ25" i="2"/>
  <c r="AQ24" i="2"/>
  <c r="AQ23" i="2"/>
  <c r="AQ22" i="2"/>
  <c r="AQ21" i="2"/>
  <c r="AQ18" i="2"/>
  <c r="AQ16" i="2"/>
  <c r="AQ15" i="2"/>
  <c r="AQ14" i="2"/>
  <c r="AQ13" i="2"/>
  <c r="AQ12" i="2"/>
  <c r="AQ10" i="2"/>
  <c r="AQ9" i="2"/>
  <c r="AK21" i="2"/>
  <c r="AK22" i="2"/>
  <c r="AK23" i="2"/>
  <c r="AK24" i="2"/>
  <c r="AK25" i="2"/>
  <c r="AK26" i="2"/>
  <c r="AK18" i="2"/>
  <c r="AK9" i="2"/>
  <c r="AK10" i="2"/>
  <c r="AK12" i="2"/>
  <c r="AK13" i="2"/>
  <c r="AK14" i="2"/>
  <c r="AK15" i="2"/>
  <c r="AK16" i="2"/>
  <c r="AK8" i="2"/>
  <c r="AG17" i="2"/>
  <c r="AH17" i="2"/>
  <c r="C18" i="2"/>
  <c r="C11" i="2"/>
  <c r="C13" i="2" s="1"/>
  <c r="AE11" i="2"/>
  <c r="AC11" i="2"/>
  <c r="AA11" i="2"/>
  <c r="Y11" i="2"/>
  <c r="Z11" i="2" s="1"/>
  <c r="C68" i="2" s="1"/>
  <c r="AC12" i="2" l="1"/>
  <c r="AD11" i="2"/>
  <c r="C70" i="2" s="1"/>
  <c r="AA12" i="2"/>
  <c r="AB11" i="2"/>
  <c r="C69" i="2" s="1"/>
  <c r="AE12" i="2"/>
  <c r="AF11" i="2"/>
  <c r="C71" i="2" s="1"/>
  <c r="B37" i="2"/>
  <c r="B36" i="2"/>
  <c r="B35" i="2"/>
  <c r="B34" i="2"/>
  <c r="B33" i="2"/>
  <c r="B32" i="2"/>
  <c r="B31" i="2"/>
  <c r="B30" i="2"/>
  <c r="B29" i="2"/>
  <c r="B28" i="2"/>
  <c r="B27" i="2"/>
  <c r="B26" i="2"/>
  <c r="B25" i="2"/>
  <c r="B24" i="2"/>
  <c r="C17" i="2" l="1"/>
  <c r="D17" i="2" s="1"/>
  <c r="C16" i="2"/>
  <c r="D16" i="2" s="1"/>
  <c r="C15" i="2"/>
  <c r="D15" i="2" s="1"/>
  <c r="C14" i="2"/>
  <c r="D14" i="2" s="1"/>
  <c r="C10" i="2"/>
  <c r="C9" i="2"/>
  <c r="C7" i="2"/>
  <c r="E14" i="1"/>
  <c r="E24" i="1"/>
  <c r="B32" i="1"/>
  <c r="B30" i="1"/>
  <c r="B28" i="1"/>
  <c r="B26" i="1"/>
  <c r="B22" i="1"/>
  <c r="B20" i="1"/>
  <c r="B18" i="1"/>
  <c r="B16" i="1"/>
  <c r="AE18" i="2"/>
  <c r="AE19" i="2" s="1"/>
  <c r="AC18" i="2"/>
  <c r="AC19" i="2" s="1"/>
  <c r="AA18" i="2"/>
  <c r="AA19" i="2" s="1"/>
  <c r="D37" i="2"/>
  <c r="AG10" i="2"/>
  <c r="AH10" i="2"/>
  <c r="AH8" i="2"/>
  <c r="AH9" i="2"/>
  <c r="AH14" i="2"/>
  <c r="AH15" i="2"/>
  <c r="AH16" i="2"/>
  <c r="AH7" i="2"/>
  <c r="AG8" i="2"/>
  <c r="AG9" i="2"/>
  <c r="AG14" i="2"/>
  <c r="AG15" i="2"/>
  <c r="AG16" i="2"/>
  <c r="AG7" i="2"/>
  <c r="D14" i="1"/>
  <c r="D34" i="1"/>
  <c r="AB18" i="2" l="1"/>
  <c r="AE21" i="2"/>
  <c r="AF18" i="2"/>
  <c r="AC21" i="2"/>
  <c r="AD18" i="2"/>
  <c r="W11" i="2"/>
  <c r="X11" i="2" s="1"/>
  <c r="C67" i="2" s="1"/>
  <c r="D7" i="2"/>
  <c r="I11" i="2"/>
  <c r="J11" i="2" s="1"/>
  <c r="C60" i="2" s="1"/>
  <c r="G11" i="2"/>
  <c r="H11" i="2" s="1"/>
  <c r="C59" i="2" s="1"/>
  <c r="K11" i="2"/>
  <c r="L11" i="2" s="1"/>
  <c r="C61" i="2" s="1"/>
  <c r="O11" i="2"/>
  <c r="P11" i="2" s="1"/>
  <c r="C63" i="2" s="1"/>
  <c r="S11" i="2"/>
  <c r="T11" i="2" s="1"/>
  <c r="C65" i="2" s="1"/>
  <c r="E11" i="2"/>
  <c r="F11" i="2" s="1"/>
  <c r="C58" i="2" s="1"/>
  <c r="M11" i="2"/>
  <c r="N11" i="2" s="1"/>
  <c r="C62" i="2" s="1"/>
  <c r="Q11" i="2"/>
  <c r="R11" i="2" s="1"/>
  <c r="C64" i="2" s="1"/>
  <c r="U11" i="2"/>
  <c r="V11" i="2" s="1"/>
  <c r="C66" i="2" s="1"/>
  <c r="AA20" i="2"/>
  <c r="AE20" i="2"/>
  <c r="AC20" i="2"/>
  <c r="D8" i="2"/>
  <c r="D10" i="2"/>
  <c r="S18" i="2"/>
  <c r="T18" i="2" s="1"/>
  <c r="M65" i="2" s="1"/>
  <c r="I18" i="2"/>
  <c r="J18" i="2" s="1"/>
  <c r="M60" i="2" s="1"/>
  <c r="D36" i="2"/>
  <c r="D35" i="2"/>
  <c r="W18" i="2"/>
  <c r="X18" i="2" s="1"/>
  <c r="G18" i="2"/>
  <c r="H18" i="2" s="1"/>
  <c r="M59" i="2" s="1"/>
  <c r="O18" i="2"/>
  <c r="P18" i="2" s="1"/>
  <c r="M63" i="2" s="1"/>
  <c r="Y18" i="2"/>
  <c r="Y19" i="2" s="1"/>
  <c r="E18" i="2"/>
  <c r="F18" i="2" s="1"/>
  <c r="M58" i="2" s="1"/>
  <c r="K18" i="2"/>
  <c r="L18" i="2" s="1"/>
  <c r="M18" i="2"/>
  <c r="N18" i="2" s="1"/>
  <c r="Q18" i="2"/>
  <c r="R18" i="2" s="1"/>
  <c r="U18" i="2"/>
  <c r="V18" i="2" s="1"/>
  <c r="M64" i="2" l="1"/>
  <c r="R19" i="2"/>
  <c r="M70" i="2"/>
  <c r="AD19" i="2"/>
  <c r="M69" i="2"/>
  <c r="AB19" i="2"/>
  <c r="M66" i="2"/>
  <c r="V19" i="2"/>
  <c r="F19" i="2"/>
  <c r="M67" i="2"/>
  <c r="X19" i="2"/>
  <c r="T19" i="2"/>
  <c r="M61" i="2"/>
  <c r="L19" i="2"/>
  <c r="H19" i="2"/>
  <c r="J19" i="2"/>
  <c r="M71" i="2"/>
  <c r="AF19" i="2"/>
  <c r="M62" i="2"/>
  <c r="N19" i="2"/>
  <c r="P19" i="2"/>
  <c r="AA21" i="2"/>
  <c r="Y21" i="2"/>
  <c r="Z18" i="2"/>
  <c r="W13" i="2"/>
  <c r="W19" i="2" s="1"/>
  <c r="U13" i="2"/>
  <c r="M13" i="2"/>
  <c r="S13" i="2"/>
  <c r="E13" i="2"/>
  <c r="K13" i="2"/>
  <c r="Q13" i="2"/>
  <c r="G13" i="2"/>
  <c r="O13" i="2"/>
  <c r="O19" i="2" s="1"/>
  <c r="I13" i="2"/>
  <c r="AH12" i="2"/>
  <c r="AG12" i="2"/>
  <c r="AH18" i="2"/>
  <c r="AH19" i="2" s="1"/>
  <c r="AG18" i="2"/>
  <c r="AG19" i="2" s="1"/>
  <c r="Q19" i="2" l="1"/>
  <c r="G19" i="2"/>
  <c r="S19" i="2"/>
  <c r="M68" i="2"/>
  <c r="Z19" i="2"/>
  <c r="E19" i="2"/>
  <c r="I19" i="2"/>
  <c r="K19" i="2"/>
  <c r="U19" i="2"/>
  <c r="U21" i="2" s="1"/>
  <c r="M19" i="2"/>
  <c r="AM9" i="2"/>
  <c r="AM13" i="2"/>
  <c r="AM15" i="2"/>
  <c r="AM17" i="2"/>
  <c r="AM21" i="2"/>
  <c r="AM23" i="2"/>
  <c r="AM25" i="2"/>
  <c r="AM27" i="2"/>
  <c r="AL10" i="2"/>
  <c r="AL13" i="2"/>
  <c r="AL15" i="2"/>
  <c r="AL17" i="2"/>
  <c r="AL19" i="2"/>
  <c r="AL22" i="2"/>
  <c r="AL24" i="2"/>
  <c r="AL26" i="2"/>
  <c r="AL28" i="2"/>
  <c r="AM7" i="2"/>
  <c r="AM10" i="2"/>
  <c r="AM14" i="2"/>
  <c r="AM16" i="2"/>
  <c r="AM22" i="2"/>
  <c r="AM24" i="2"/>
  <c r="AM26" i="2"/>
  <c r="AL9" i="2"/>
  <c r="AL12" i="2"/>
  <c r="AL14" i="2"/>
  <c r="AL16" i="2"/>
  <c r="AL18" i="2"/>
  <c r="AL21" i="2"/>
  <c r="AL23" i="2"/>
  <c r="AL25" i="2"/>
  <c r="AL27" i="2"/>
  <c r="AL8" i="2"/>
  <c r="AM8" i="2"/>
  <c r="AM12" i="2"/>
  <c r="AM18" i="2"/>
  <c r="AM19" i="2"/>
  <c r="AS9" i="2"/>
  <c r="AS12" i="2"/>
  <c r="AS14" i="2"/>
  <c r="AS16" i="2"/>
  <c r="AS18" i="2"/>
  <c r="AS21" i="2"/>
  <c r="AS23" i="2"/>
  <c r="AS25" i="2"/>
  <c r="AS27" i="2"/>
  <c r="AS7" i="2"/>
  <c r="AR10" i="2"/>
  <c r="AR13" i="2"/>
  <c r="AR15" i="2"/>
  <c r="AR17" i="2"/>
  <c r="AR19" i="2"/>
  <c r="AR22" i="2"/>
  <c r="AR24" i="2"/>
  <c r="AR26" i="2"/>
  <c r="AR28" i="2"/>
  <c r="AS10" i="2"/>
  <c r="AS13" i="2"/>
  <c r="AS15" i="2"/>
  <c r="AS17" i="2"/>
  <c r="AS19" i="2"/>
  <c r="AS22" i="2"/>
  <c r="AS24" i="2"/>
  <c r="AS26" i="2"/>
  <c r="AS8" i="2"/>
  <c r="AR9" i="2"/>
  <c r="AR12" i="2"/>
  <c r="AR14" i="2"/>
  <c r="AR16" i="2"/>
  <c r="AR18" i="2"/>
  <c r="AR21" i="2"/>
  <c r="AR23" i="2"/>
  <c r="AR25" i="2"/>
  <c r="AR27" i="2"/>
  <c r="AR8" i="2"/>
  <c r="M21" i="2" l="1"/>
  <c r="O21" i="2"/>
  <c r="S21" i="2"/>
  <c r="Q21" i="2"/>
  <c r="K21" i="2"/>
  <c r="E21" i="2"/>
  <c r="G21" i="2"/>
  <c r="I21" i="2"/>
  <c r="W21" i="2"/>
  <c r="W20" i="2"/>
  <c r="E33" i="2" s="1"/>
  <c r="Y20" i="2"/>
  <c r="E34" i="2" s="1"/>
  <c r="Y12" i="2"/>
  <c r="D34" i="2" s="1"/>
  <c r="W12" i="2"/>
  <c r="D33" i="2" s="1"/>
  <c r="Q12" i="2"/>
  <c r="D30" i="2" s="1"/>
  <c r="I12" i="2"/>
  <c r="D26" i="2" s="1"/>
  <c r="O12" i="2"/>
  <c r="D29" i="2" s="1"/>
  <c r="G12" i="2"/>
  <c r="D25" i="2" s="1"/>
  <c r="S12" i="2"/>
  <c r="D31" i="2" s="1"/>
  <c r="M12" i="2"/>
  <c r="D28" i="2" s="1"/>
  <c r="E12" i="2"/>
  <c r="D24" i="2" s="1"/>
  <c r="K12" i="2"/>
  <c r="D27" i="2" s="1"/>
  <c r="K20" i="2"/>
  <c r="E27" i="2" s="1"/>
  <c r="S20" i="2"/>
  <c r="E31" i="2" s="1"/>
  <c r="U20" i="2"/>
  <c r="E32" i="2" s="1"/>
  <c r="E20" i="2"/>
  <c r="E24" i="2" s="1"/>
  <c r="Q20" i="2"/>
  <c r="E30" i="2" s="1"/>
  <c r="G20" i="2"/>
  <c r="E25" i="2" s="1"/>
  <c r="I20" i="2"/>
  <c r="E26" i="2" s="1"/>
  <c r="M20" i="2"/>
  <c r="E28" i="2" s="1"/>
  <c r="O20" i="2"/>
  <c r="E29" i="2" s="1"/>
  <c r="U12" i="2"/>
  <c r="D32" i="2" s="1"/>
  <c r="E37" i="2"/>
  <c r="F37" i="2" s="1"/>
  <c r="E36" i="2"/>
  <c r="E35" i="2"/>
  <c r="F34" i="2"/>
  <c r="F24" i="2" l="1"/>
  <c r="F35" i="2"/>
  <c r="F29" i="2"/>
  <c r="F36" i="2"/>
  <c r="F31" i="2"/>
  <c r="F27" i="2"/>
  <c r="F32" i="2"/>
  <c r="F28" i="2"/>
  <c r="F25" i="2"/>
  <c r="F33" i="2"/>
  <c r="F30" i="2"/>
  <c r="F26" i="2"/>
  <c r="G24" i="2" l="1"/>
  <c r="G37" i="2"/>
  <c r="A37" i="2" s="1"/>
  <c r="G26" i="2"/>
  <c r="A26" i="2" s="1"/>
  <c r="G33" i="2"/>
  <c r="A33" i="2" s="1"/>
  <c r="G29" i="2"/>
  <c r="A29" i="2" s="1"/>
  <c r="G28" i="2"/>
  <c r="A28" i="2" s="1"/>
  <c r="G27" i="2"/>
  <c r="A27" i="2" s="1"/>
  <c r="G36" i="2"/>
  <c r="A36" i="2" s="1"/>
  <c r="G30" i="2"/>
  <c r="A30" i="2" s="1"/>
  <c r="G25" i="2"/>
  <c r="G34" i="2"/>
  <c r="A34" i="2" s="1"/>
  <c r="G32" i="2"/>
  <c r="A32" i="2" s="1"/>
  <c r="G31" i="2"/>
  <c r="A31" i="2" s="1"/>
  <c r="G35" i="2"/>
  <c r="A35" i="2" s="1"/>
  <c r="A25" i="2" l="1"/>
  <c r="G38" i="2"/>
  <c r="A24" i="2"/>
  <c r="B41" i="2" l="1"/>
  <c r="D36" i="3" s="1"/>
  <c r="D41" i="2"/>
  <c r="F36" i="3" s="1"/>
  <c r="B42" i="2"/>
  <c r="D37" i="3" s="1"/>
  <c r="D42" i="2"/>
  <c r="F37" i="3" s="1"/>
  <c r="B43" i="2"/>
  <c r="D38" i="3" s="1"/>
  <c r="D43" i="2"/>
  <c r="F38" i="3" s="1"/>
  <c r="B44" i="2"/>
  <c r="B39" i="3" s="1"/>
  <c r="D39" i="3" s="1"/>
  <c r="D44" i="2"/>
  <c r="F39" i="3" s="1"/>
  <c r="B45" i="2"/>
  <c r="B40" i="3" s="1"/>
  <c r="D40" i="3" s="1"/>
  <c r="D45" i="2"/>
  <c r="F40" i="3" s="1"/>
  <c r="B46" i="2"/>
  <c r="B41" i="3" s="1"/>
  <c r="D41" i="3" s="1"/>
  <c r="D46" i="2"/>
  <c r="F41" i="3" s="1"/>
  <c r="B47" i="2"/>
  <c r="B42" i="3" s="1"/>
  <c r="D42" i="3" s="1"/>
  <c r="D47" i="2"/>
  <c r="F42" i="3" s="1"/>
  <c r="B48" i="2"/>
  <c r="B43" i="3" s="1"/>
  <c r="D43" i="3" s="1"/>
  <c r="D48" i="2"/>
  <c r="F43" i="3" s="1"/>
  <c r="B49" i="2"/>
  <c r="B44" i="3" s="1"/>
  <c r="D44" i="3" s="1"/>
  <c r="D49" i="2"/>
  <c r="F44" i="3" s="1"/>
  <c r="B50" i="2"/>
  <c r="B45" i="3" s="1"/>
  <c r="D45" i="3" s="1"/>
  <c r="D50" i="2"/>
  <c r="F45" i="3" s="1"/>
  <c r="B51" i="2"/>
  <c r="B46" i="3" s="1"/>
  <c r="D46" i="3" s="1"/>
  <c r="D51" i="2"/>
  <c r="F46" i="3" s="1"/>
  <c r="B52" i="2"/>
  <c r="B47" i="3" s="1"/>
  <c r="D47" i="3" s="1"/>
  <c r="D52" i="2"/>
  <c r="F47" i="3" s="1"/>
  <c r="B53" i="2"/>
  <c r="B48" i="3" s="1"/>
  <c r="D48" i="3" s="1"/>
  <c r="D53" i="2"/>
  <c r="F48" i="3" s="1"/>
  <c r="E54" i="2"/>
  <c r="G49" i="3" s="1"/>
  <c r="C54" i="2"/>
  <c r="E49" i="3" s="1"/>
  <c r="C41" i="2"/>
  <c r="E36" i="3" s="1"/>
  <c r="E41" i="2"/>
  <c r="G36" i="3" s="1"/>
  <c r="C42" i="2"/>
  <c r="E37" i="3" s="1"/>
  <c r="E42" i="2"/>
  <c r="G37" i="3" s="1"/>
  <c r="C43" i="2"/>
  <c r="E38" i="3" s="1"/>
  <c r="E43" i="2"/>
  <c r="G38" i="3" s="1"/>
  <c r="C44" i="2"/>
  <c r="E39" i="3" s="1"/>
  <c r="E44" i="2"/>
  <c r="G39" i="3" s="1"/>
  <c r="C45" i="2"/>
  <c r="E40" i="3" s="1"/>
  <c r="E45" i="2"/>
  <c r="G40" i="3" s="1"/>
  <c r="C46" i="2"/>
  <c r="E41" i="3" s="1"/>
  <c r="E46" i="2"/>
  <c r="G41" i="3" s="1"/>
  <c r="C47" i="2"/>
  <c r="E42" i="3" s="1"/>
  <c r="E47" i="2"/>
  <c r="G42" i="3" s="1"/>
  <c r="C48" i="2"/>
  <c r="E43" i="3" s="1"/>
  <c r="E48" i="2"/>
  <c r="G43" i="3" s="1"/>
  <c r="C49" i="2"/>
  <c r="E44" i="3" s="1"/>
  <c r="E49" i="2"/>
  <c r="G44" i="3" s="1"/>
  <c r="C50" i="2"/>
  <c r="E45" i="3" s="1"/>
  <c r="E50" i="2"/>
  <c r="G45" i="3" s="1"/>
  <c r="C51" i="2"/>
  <c r="E46" i="3" s="1"/>
  <c r="E51" i="2"/>
  <c r="G46" i="3" s="1"/>
  <c r="C52" i="2"/>
  <c r="E47" i="3" s="1"/>
  <c r="E52" i="2"/>
  <c r="G47" i="3" s="1"/>
  <c r="C53" i="2"/>
  <c r="E48" i="3" s="1"/>
  <c r="E53" i="2"/>
  <c r="G48" i="3" s="1"/>
  <c r="D54" i="2"/>
  <c r="F49" i="3" s="1"/>
  <c r="B54" i="2"/>
  <c r="B49" i="3" s="1"/>
  <c r="D49" i="3" s="1"/>
</calcChain>
</file>

<file path=xl/sharedStrings.xml><?xml version="1.0" encoding="utf-8"?>
<sst xmlns="http://schemas.openxmlformats.org/spreadsheetml/2006/main" count="158" uniqueCount="96">
  <si>
    <t>Score</t>
  </si>
  <si>
    <t>Harvey</t>
  </si>
  <si>
    <t>Vendor 3</t>
  </si>
  <si>
    <t>Vendor 4</t>
  </si>
  <si>
    <t>Vendor 5</t>
  </si>
  <si>
    <t>Vendor 6</t>
  </si>
  <si>
    <t>Vendor 7</t>
  </si>
  <si>
    <t>Vendor 8</t>
  </si>
  <si>
    <t>Vendor 9</t>
  </si>
  <si>
    <t>Vendor 10</t>
  </si>
  <si>
    <t>Vendor 11</t>
  </si>
  <si>
    <t>Vendor 12</t>
  </si>
  <si>
    <t>Vendor 13</t>
  </si>
  <si>
    <t>Vendor 14</t>
  </si>
  <si>
    <t>Instructions:</t>
  </si>
  <si>
    <t>Product Weight</t>
  </si>
  <si>
    <t>Vendor Weight</t>
  </si>
  <si>
    <t>Eval. Criteria</t>
  </si>
  <si>
    <t>Avg.</t>
  </si>
  <si>
    <t>St. Dev.</t>
  </si>
  <si>
    <t>Wght.</t>
  </si>
  <si>
    <t>Evaluation Criteria</t>
  </si>
  <si>
    <t>Total</t>
  </si>
  <si>
    <t>Criteria Description</t>
  </si>
  <si>
    <t>Vendor</t>
  </si>
  <si>
    <t>Rank</t>
  </si>
  <si>
    <t>Product Score</t>
  </si>
  <si>
    <t>Vendor Score</t>
  </si>
  <si>
    <t>Average Score</t>
  </si>
  <si>
    <t>P Score</t>
  </si>
  <si>
    <t>V Score</t>
  </si>
  <si>
    <t>A Score</t>
  </si>
  <si>
    <t>Base</t>
  </si>
  <si>
    <t>R</t>
  </si>
  <si>
    <t>Purpose</t>
  </si>
  <si>
    <t>Instructions</t>
  </si>
  <si>
    <t>Info-Tech Research Group tools and template documents are provided for the free and unrestricted use of subscribers to Info-Tech Research Group services. These documents are intended to supply general information only, not specific professional or personal advice, and are not intended to be used as a substitute for any kind of professional advice. Use this document either in whole or in part as a basis and guide for document creation. To customize this document with corporate marks and titles, simply replace the Info-Tech Information in the Header and Footer fields of this document.</t>
  </si>
  <si>
    <t>• Variable prioritization factors for both product and vendor suitability.</t>
  </si>
  <si>
    <t>• Weightings to adjust the contribution of various suitability factors to overall vendor ranking.</t>
  </si>
  <si>
    <t>• A self-sorted ranking list of storage vendors. The ranking is based on user input.</t>
  </si>
  <si>
    <t>Shortlist Preparation Worksheet</t>
  </si>
  <si>
    <t>The relative importance of the vendor score in the overall evaluation.</t>
  </si>
  <si>
    <t>Vendors will be ranked based on the provided Client Weightings. A customized Vendor Landscape™ and Vendor Shortlist of weighted scores will be generated. Results are displayed on the Shortlist Generator tab.</t>
  </si>
  <si>
    <t>Custom Vendor Landscape™ and Vendor Shortlist</t>
  </si>
  <si>
    <t>Your customized Vendor Shortlist is sorted based on the priorities identified on the Data Entry tab. Scores are calculated using the Client Weightings and the assigned Info-Tech Vendor Landscape scores. Vendors are ranked based on the computed Average Score. The Average Score is the average of the weighted average Vendor Score and the weighted average Product Score. A custom Vendor Landscape™ has been generated as well, plotting the weighted average Vendor Score against the weighted average Product Score.</t>
  </si>
  <si>
    <t>Custom Vendor Shortlist</t>
  </si>
  <si>
    <t>Client Weight</t>
  </si>
  <si>
    <t>Features</t>
  </si>
  <si>
    <t>Usability</t>
  </si>
  <si>
    <t>Viability</t>
  </si>
  <si>
    <t>Strategy</t>
  </si>
  <si>
    <t>Affordability</t>
  </si>
  <si>
    <t>SD Min</t>
  </si>
  <si>
    <t>SD Max</t>
  </si>
  <si>
    <t>SD Min Value</t>
  </si>
  <si>
    <t>SD Max Value</t>
  </si>
  <si>
    <t>Rating</t>
  </si>
  <si>
    <t>Product</t>
  </si>
  <si>
    <t>Reach</t>
  </si>
  <si>
    <t>Channel</t>
  </si>
  <si>
    <t>Product (CPS)</t>
  </si>
  <si>
    <t>CPS, Raw</t>
  </si>
  <si>
    <t>CPS, Indexed</t>
  </si>
  <si>
    <t>Enterprise Name</t>
  </si>
  <si>
    <t>[Enterprise Name Here]</t>
  </si>
  <si>
    <t>Vendor Name</t>
  </si>
  <si>
    <t>CPS Wght.</t>
  </si>
  <si>
    <t>Vendors</t>
  </si>
  <si>
    <t>Vendors Harvey</t>
  </si>
  <si>
    <t>Enter vendor name in the "Vendor Name" row (light grey cells) for each vendor included in the comparison.
Leave cells blank if more cells exist than the number of vendors in the comparison.
Enter vendor/product category weights and scores in the appropriate "Vendor Score" column (light blue cells) for each vendor included in the comparison.
Leave cells blank if more score cells exist than the number of scores that will be used in the comparison.
Use the data in the "Vendor Harvey" table (deep blue cells) to create the Harvey Ball Chart.
Use the data in the "CPS, Indexed" row (deep red cells) to create the Composite Performance Score Chart.</t>
  </si>
  <si>
    <t>Architecture</t>
  </si>
  <si>
    <t>Vendor is profitable, knowledgeable, and will be around for the long-term.</t>
  </si>
  <si>
    <t xml:space="preserve">Vendor is committed to the space and has a future product and portfolio roadmap. </t>
  </si>
  <si>
    <t xml:space="preserve">Vendor offers global coverage and is able to sell and provide post-sales support.  </t>
  </si>
  <si>
    <t xml:space="preserve">Vendor channel strategy is appropriate and the channels themselves are strong.  </t>
  </si>
  <si>
    <t>The solution provides basic and advanced feature/functionality.</t>
  </si>
  <si>
    <t xml:space="preserve">The solution’s dashboard and reporting tools are intuitive and easy to use. </t>
  </si>
  <si>
    <t>Implementing and operating the solution is affordable given the technology.</t>
  </si>
  <si>
    <t xml:space="preserve">The delivery method of the solution aligns with what is expected within the space. </t>
  </si>
  <si>
    <r>
      <t xml:space="preserve">Tab 3. </t>
    </r>
    <r>
      <rPr>
        <b/>
        <i/>
        <sz val="10"/>
        <rFont val="Arial"/>
        <family val="2"/>
      </rPr>
      <t>Shortlist Generator</t>
    </r>
    <r>
      <rPr>
        <b/>
        <sz val="10"/>
        <color theme="1"/>
        <rFont val="Arial"/>
        <family val="2"/>
      </rPr>
      <t xml:space="preserve"> </t>
    </r>
    <r>
      <rPr>
        <sz val="10"/>
        <color theme="1"/>
        <rFont val="Arial"/>
        <family val="2"/>
      </rPr>
      <t>generates a rank-ordered vendor shortlist based on the established profile and a customized Vendor Landscape™ based on your priority rankings.</t>
    </r>
  </si>
  <si>
    <t>Assign each Evaluation Criterion a Client Weighting (light blue cells) from 0% (not appropriate for the project) to 100% (the only factor of consideration for the project). Client Weightings should sum to 100%. The Total cell will display green when the total equals 100%, and red when the total does not equal 100%. If the Total cell is not green (and does not equal 100%), please adjust the Client Weightings until the total equals 100%.</t>
  </si>
  <si>
    <t>Info-Tech Weight</t>
  </si>
  <si>
    <t>10Zig</t>
  </si>
  <si>
    <t>Chip PC</t>
  </si>
  <si>
    <t>HP</t>
  </si>
  <si>
    <t>IGEL</t>
  </si>
  <si>
    <t>Oracle</t>
  </si>
  <si>
    <t>Pano Logic</t>
  </si>
  <si>
    <t>Samsung</t>
  </si>
  <si>
    <t>Wyse</t>
  </si>
  <si>
    <t>Vendor 1</t>
  </si>
  <si>
    <t>Vendor 2</t>
  </si>
  <si>
    <t>Thin Client Vendor Shortlist Tool</t>
  </si>
  <si>
    <r>
      <t xml:space="preserve">Tab 2. </t>
    </r>
    <r>
      <rPr>
        <b/>
        <i/>
        <sz val="10"/>
        <rFont val="Arial"/>
        <family val="2"/>
      </rPr>
      <t>Data Entry</t>
    </r>
    <r>
      <rPr>
        <sz val="10"/>
        <color theme="1"/>
        <rFont val="Arial"/>
        <family val="2"/>
      </rPr>
      <t xml:space="preserve"> contains the worksheet for profiling the enterprise's thin client requirements. Fill in your organization's priority weightings for each measure.</t>
    </r>
  </si>
  <si>
    <t>This worksheet allows enterprises to profile their thin client requirements and generate a rank-ordered vendor shortlist from a fixed list of vendors. Vendor profiles are based on Info-Tech’s recent in-depth review of the thin client market. Specific worksheet functionality includes:</t>
  </si>
  <si>
    <t>The relative importance of the product score in the overall evaluation.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</si>
</sst>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_(* \(#,##0\);_(* &quot;-&quot;_);_(@_)"/>
    <numFmt numFmtId="43" formatCode="_(* #,##0.00_);_(* \(#,##0.00\);_(* &quot;-&quot;??_);_(@_)"/>
    <numFmt numFmtId="164" formatCode="0.0"/>
    <numFmt numFmtId="165" formatCode="0.0000"/>
  </numFmts>
  <fonts count="22" x14ac:knownFonts="1">
    <font>
      <sz val="11"/>
      <color theme="1"/>
      <name val="Calibri"/>
      <family val="2"/>
      <scheme val="minor"/>
    </font>
    <font>
      <sz val="11"/>
      <color theme="1"/>
      <name val="Calibri"/>
      <family val="2"/>
      <scheme val="minor"/>
    </font>
    <font>
      <sz val="10"/>
      <name val="Arial"/>
      <family val="2"/>
    </font>
    <font>
      <sz val="11"/>
      <name val="Calibri"/>
      <family val="2"/>
      <scheme val="minor"/>
    </font>
    <font>
      <b/>
      <i/>
      <sz val="11"/>
      <color rgb="FFC00000"/>
      <name val="Calibri"/>
      <family val="2"/>
      <scheme val="minor"/>
    </font>
    <font>
      <b/>
      <i/>
      <sz val="11"/>
      <color rgb="FF00B0F0"/>
      <name val="Calibri"/>
      <family val="2"/>
      <scheme val="minor"/>
    </font>
    <font>
      <sz val="12"/>
      <color theme="1"/>
      <name val="Calibri"/>
      <family val="2"/>
      <scheme val="minor"/>
    </font>
    <font>
      <b/>
      <sz val="12"/>
      <color theme="1"/>
      <name val="Calibri"/>
      <family val="2"/>
      <scheme val="minor"/>
    </font>
    <font>
      <sz val="10"/>
      <color indexed="8"/>
      <name val="Arial"/>
      <family val="2"/>
    </font>
    <font>
      <sz val="12"/>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0"/>
      <name val="Arial"/>
      <family val="2"/>
    </font>
    <font>
      <b/>
      <sz val="10"/>
      <color indexed="8"/>
      <name val="Arial"/>
      <family val="2"/>
    </font>
    <font>
      <sz val="10"/>
      <color theme="1"/>
      <name val="Arial"/>
      <family val="2"/>
    </font>
    <font>
      <b/>
      <i/>
      <sz val="10"/>
      <name val="Arial"/>
      <family val="2"/>
    </font>
    <font>
      <b/>
      <sz val="18"/>
      <name val="Arial"/>
      <family val="2"/>
    </font>
    <font>
      <b/>
      <sz val="12"/>
      <color theme="0"/>
      <name val="Arial"/>
      <family val="2"/>
    </font>
    <font>
      <i/>
      <sz val="10"/>
      <color theme="1"/>
      <name val="Arial"/>
      <family val="2"/>
    </font>
    <font>
      <i/>
      <sz val="10"/>
      <color rgb="FF191919"/>
      <name val="Arial"/>
      <family val="2"/>
    </font>
    <font>
      <b/>
      <sz val="18"/>
      <color theme="1"/>
      <name val="Arial"/>
      <family val="2"/>
    </font>
  </fonts>
  <fills count="14">
    <fill>
      <patternFill patternType="none"/>
    </fill>
    <fill>
      <patternFill patternType="gray125"/>
    </fill>
    <fill>
      <patternFill patternType="solid">
        <fgColor theme="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8"/>
        <bgColor indexed="64"/>
      </patternFill>
    </fill>
    <fill>
      <patternFill patternType="solid">
        <fgColor theme="1"/>
        <bgColor indexed="64"/>
      </patternFill>
    </fill>
    <fill>
      <patternFill patternType="solid">
        <fgColor theme="3"/>
        <bgColor indexed="64"/>
      </patternFill>
    </fill>
    <fill>
      <patternFill patternType="solid">
        <fgColor theme="3" tint="-0.249977111117893"/>
        <bgColor indexed="64"/>
      </patternFill>
    </fill>
    <fill>
      <patternFill patternType="solid">
        <fgColor rgb="FFDDDECE"/>
        <bgColor indexed="64"/>
      </patternFill>
    </fill>
    <fill>
      <patternFill patternType="solid">
        <fgColor rgb="FFD3CB8D"/>
        <bgColor indexed="64"/>
      </patternFill>
    </fill>
    <fill>
      <patternFill patternType="solid">
        <fgColor rgb="FF647455"/>
        <bgColor indexed="64"/>
      </patternFill>
    </fill>
  </fills>
  <borders count="52">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cellStyleXfs>
  <cellXfs count="199">
    <xf numFmtId="0" fontId="0" fillId="0" borderId="0" xfId="0"/>
    <xf numFmtId="0" fontId="6" fillId="0" borderId="0" xfId="0" applyFont="1"/>
    <xf numFmtId="0" fontId="7" fillId="0" borderId="0" xfId="0" applyFont="1"/>
    <xf numFmtId="0" fontId="8" fillId="0" borderId="0" xfId="0" applyFont="1" applyAlignment="1">
      <alignment horizontal="center" vertical="center" wrapText="1"/>
    </xf>
    <xf numFmtId="0" fontId="0" fillId="0" borderId="0" xfId="0" applyNumberFormat="1"/>
    <xf numFmtId="0" fontId="0" fillId="0" borderId="0" xfId="0" applyFill="1" applyBorder="1" applyAlignment="1">
      <alignment vertical="top" wrapText="1"/>
    </xf>
    <xf numFmtId="0" fontId="0" fillId="0" borderId="0" xfId="0" applyFill="1" applyBorder="1" applyAlignment="1">
      <alignment vertical="top"/>
    </xf>
    <xf numFmtId="0" fontId="9" fillId="0" borderId="0" xfId="0" applyFont="1" applyFill="1" applyAlignment="1">
      <alignment vertical="center" wrapText="1"/>
    </xf>
    <xf numFmtId="0" fontId="9" fillId="0" borderId="0" xfId="0" applyFont="1" applyFill="1" applyAlignment="1">
      <alignment vertical="center"/>
    </xf>
    <xf numFmtId="0" fontId="6" fillId="0" borderId="0" xfId="0" applyFont="1" applyBorder="1" applyAlignment="1">
      <alignment horizontal="center"/>
    </xf>
    <xf numFmtId="164" fontId="6" fillId="0" borderId="0" xfId="0" applyNumberFormat="1" applyFont="1" applyBorder="1" applyAlignment="1">
      <alignment horizontal="center"/>
    </xf>
    <xf numFmtId="0" fontId="0" fillId="3" borderId="29" xfId="0" applyFont="1" applyFill="1" applyBorder="1" applyAlignment="1" applyProtection="1">
      <alignment horizontal="right"/>
      <protection locked="0"/>
    </xf>
    <xf numFmtId="0" fontId="0" fillId="3" borderId="1" xfId="0" applyFont="1" applyFill="1" applyBorder="1" applyAlignment="1" applyProtection="1">
      <alignment horizontal="right"/>
      <protection locked="0"/>
    </xf>
    <xf numFmtId="0" fontId="3" fillId="3" borderId="1" xfId="2" applyFont="1" applyFill="1" applyBorder="1" applyAlignment="1" applyProtection="1">
      <alignment horizontal="right"/>
      <protection locked="0"/>
    </xf>
    <xf numFmtId="0" fontId="0" fillId="3" borderId="23" xfId="0" applyFont="1" applyFill="1" applyBorder="1" applyAlignment="1" applyProtection="1">
      <alignment horizontal="right"/>
      <protection locked="0"/>
    </xf>
    <xf numFmtId="0" fontId="0" fillId="3" borderId="3" xfId="0" applyFont="1" applyFill="1" applyBorder="1" applyAlignment="1" applyProtection="1">
      <alignment horizontal="right"/>
      <protection locked="0"/>
    </xf>
    <xf numFmtId="0" fontId="3" fillId="3" borderId="3" xfId="2" applyFont="1" applyFill="1" applyBorder="1" applyAlignment="1" applyProtection="1">
      <alignment horizontal="right"/>
      <protection locked="0"/>
    </xf>
    <xf numFmtId="0" fontId="0" fillId="0" borderId="0" xfId="0" applyProtection="1"/>
    <xf numFmtId="0" fontId="0" fillId="0" borderId="24" xfId="0" applyBorder="1" applyProtection="1"/>
    <xf numFmtId="0" fontId="0" fillId="0" borderId="24" xfId="0" applyBorder="1" applyAlignment="1" applyProtection="1">
      <alignment horizontal="center"/>
    </xf>
    <xf numFmtId="0" fontId="0" fillId="0" borderId="9" xfId="0" applyBorder="1" applyAlignment="1" applyProtection="1">
      <alignment horizontal="center"/>
    </xf>
    <xf numFmtId="0" fontId="0" fillId="0" borderId="1" xfId="0" applyBorder="1" applyProtection="1"/>
    <xf numFmtId="0" fontId="0" fillId="0" borderId="2" xfId="0" applyBorder="1" applyProtection="1"/>
    <xf numFmtId="0" fontId="0" fillId="4" borderId="25" xfId="0" applyFill="1" applyBorder="1" applyProtection="1"/>
    <xf numFmtId="0" fontId="0" fillId="8" borderId="25" xfId="0" applyFont="1" applyFill="1" applyBorder="1" applyProtection="1"/>
    <xf numFmtId="0" fontId="0" fillId="8" borderId="33" xfId="0" applyFill="1" applyBorder="1" applyProtection="1"/>
    <xf numFmtId="0" fontId="0" fillId="0" borderId="3" xfId="0" applyBorder="1" applyAlignment="1" applyProtection="1">
      <alignment horizontal="center"/>
    </xf>
    <xf numFmtId="0" fontId="0" fillId="0" borderId="4" xfId="0" applyBorder="1" applyAlignment="1" applyProtection="1">
      <alignment horizontal="center"/>
    </xf>
    <xf numFmtId="0" fontId="0" fillId="0" borderId="20" xfId="0" applyFill="1" applyBorder="1" applyProtection="1"/>
    <xf numFmtId="0" fontId="0" fillId="0" borderId="13" xfId="0" applyFill="1" applyBorder="1" applyProtection="1"/>
    <xf numFmtId="0" fontId="0" fillId="0" borderId="30" xfId="0" applyFont="1" applyFill="1" applyBorder="1" applyAlignment="1" applyProtection="1">
      <alignment horizontal="center"/>
    </xf>
    <xf numFmtId="0" fontId="0" fillId="0" borderId="8" xfId="0" applyFont="1" applyFill="1" applyBorder="1" applyAlignment="1" applyProtection="1">
      <alignment horizontal="center"/>
    </xf>
    <xf numFmtId="0" fontId="0" fillId="0" borderId="7" xfId="0" applyFont="1" applyFill="1" applyBorder="1" applyAlignment="1" applyProtection="1">
      <alignment horizontal="center"/>
    </xf>
    <xf numFmtId="0" fontId="0" fillId="0" borderId="7" xfId="0" applyBorder="1" applyProtection="1"/>
    <xf numFmtId="0" fontId="0" fillId="0" borderId="8" xfId="0" applyBorder="1" applyAlignment="1" applyProtection="1">
      <alignment horizontal="center"/>
    </xf>
    <xf numFmtId="0" fontId="0" fillId="0" borderId="14" xfId="0" applyBorder="1" applyProtection="1"/>
    <xf numFmtId="0" fontId="0" fillId="0" borderId="15" xfId="0" applyBorder="1" applyProtection="1"/>
    <xf numFmtId="0" fontId="0" fillId="0" borderId="17" xfId="0" applyBorder="1" applyProtection="1"/>
    <xf numFmtId="0" fontId="0" fillId="4" borderId="26" xfId="0" applyFill="1" applyBorder="1" applyProtection="1"/>
    <xf numFmtId="9" fontId="0" fillId="5" borderId="26" xfId="0" applyNumberFormat="1" applyFont="1" applyFill="1" applyBorder="1" applyProtection="1"/>
    <xf numFmtId="9" fontId="0" fillId="0" borderId="21" xfId="0" applyNumberFormat="1" applyFont="1" applyFill="1" applyBorder="1" applyProtection="1"/>
    <xf numFmtId="0" fontId="11" fillId="7" borderId="2" xfId="2" applyFont="1" applyFill="1" applyBorder="1" applyAlignment="1" applyProtection="1">
      <alignment horizontal="right"/>
    </xf>
    <xf numFmtId="2" fontId="0" fillId="0" borderId="1" xfId="0" applyNumberFormat="1" applyBorder="1" applyProtection="1"/>
    <xf numFmtId="2" fontId="0" fillId="0" borderId="2" xfId="0" applyNumberFormat="1" applyBorder="1" applyProtection="1"/>
    <xf numFmtId="0" fontId="0" fillId="0" borderId="10" xfId="0" applyBorder="1" applyProtection="1"/>
    <xf numFmtId="0" fontId="0" fillId="0" borderId="0" xfId="0" applyBorder="1" applyProtection="1"/>
    <xf numFmtId="0" fontId="0" fillId="0" borderId="19" xfId="0" applyBorder="1" applyProtection="1"/>
    <xf numFmtId="9" fontId="0" fillId="5" borderId="25" xfId="0" applyNumberFormat="1" applyFont="1" applyFill="1" applyBorder="1" applyProtection="1"/>
    <xf numFmtId="2" fontId="0" fillId="0" borderId="3" xfId="0" applyNumberFormat="1" applyBorder="1" applyProtection="1"/>
    <xf numFmtId="2" fontId="0" fillId="0" borderId="4" xfId="0" applyNumberFormat="1" applyBorder="1" applyProtection="1"/>
    <xf numFmtId="0" fontId="0" fillId="4" borderId="27" xfId="0" applyFill="1" applyBorder="1" applyProtection="1"/>
    <xf numFmtId="9" fontId="0" fillId="0" borderId="27" xfId="0" applyNumberFormat="1" applyFont="1" applyFill="1" applyBorder="1" applyProtection="1"/>
    <xf numFmtId="9" fontId="0" fillId="0" borderId="11" xfId="0" applyNumberFormat="1" applyFont="1" applyFill="1" applyBorder="1" applyProtection="1"/>
    <xf numFmtId="0" fontId="4" fillId="0" borderId="30" xfId="2" applyFont="1" applyFill="1" applyBorder="1" applyAlignment="1" applyProtection="1">
      <alignment horizontal="right"/>
    </xf>
    <xf numFmtId="0" fontId="4" fillId="0" borderId="7" xfId="2" applyFont="1" applyFill="1" applyBorder="1" applyAlignment="1" applyProtection="1">
      <alignment horizontal="right"/>
    </xf>
    <xf numFmtId="2" fontId="0" fillId="0" borderId="7" xfId="0" applyNumberFormat="1" applyBorder="1" applyProtection="1"/>
    <xf numFmtId="2" fontId="0" fillId="0" borderId="8" xfId="0" applyNumberFormat="1" applyBorder="1" applyProtection="1"/>
    <xf numFmtId="0" fontId="0" fillId="0" borderId="17" xfId="0" applyFill="1" applyBorder="1" applyProtection="1"/>
    <xf numFmtId="9" fontId="0" fillId="0" borderId="16" xfId="0" applyNumberFormat="1" applyFont="1" applyFill="1" applyBorder="1" applyProtection="1"/>
    <xf numFmtId="0" fontId="5" fillId="0" borderId="16" xfId="0" applyFont="1" applyBorder="1" applyAlignment="1" applyProtection="1">
      <alignment horizontal="right"/>
    </xf>
    <xf numFmtId="0" fontId="0" fillId="0" borderId="15" xfId="0" applyFill="1" applyBorder="1" applyAlignment="1" applyProtection="1">
      <alignment horizontal="right"/>
    </xf>
    <xf numFmtId="0" fontId="0" fillId="0" borderId="15" xfId="0" applyFill="1" applyBorder="1" applyProtection="1"/>
    <xf numFmtId="2" fontId="0" fillId="0" borderId="43" xfId="0" applyNumberFormat="1" applyBorder="1" applyProtection="1"/>
    <xf numFmtId="0" fontId="0" fillId="0" borderId="14" xfId="0" applyFill="1" applyBorder="1" applyProtection="1"/>
    <xf numFmtId="0" fontId="0" fillId="0" borderId="26" xfId="0" applyFill="1" applyBorder="1" applyProtection="1"/>
    <xf numFmtId="9" fontId="0" fillId="0" borderId="26" xfId="0" applyNumberFormat="1" applyFont="1" applyFill="1" applyBorder="1" applyProtection="1"/>
    <xf numFmtId="0" fontId="4" fillId="0" borderId="40" xfId="2" applyFont="1" applyFill="1" applyBorder="1" applyAlignment="1" applyProtection="1">
      <alignment horizontal="right"/>
    </xf>
    <xf numFmtId="0" fontId="3" fillId="0" borderId="41" xfId="2" applyFont="1" applyFill="1" applyBorder="1" applyAlignment="1" applyProtection="1">
      <alignment horizontal="right"/>
    </xf>
    <xf numFmtId="0" fontId="4" fillId="0" borderId="42" xfId="2" applyFont="1" applyFill="1" applyBorder="1" applyAlignment="1" applyProtection="1">
      <alignment horizontal="right"/>
    </xf>
    <xf numFmtId="0" fontId="0" fillId="0" borderId="41" xfId="0" applyFont="1" applyFill="1" applyBorder="1" applyAlignment="1" applyProtection="1">
      <alignment horizontal="right"/>
    </xf>
    <xf numFmtId="0" fontId="0" fillId="0" borderId="41" xfId="0" applyFont="1" applyFill="1" applyBorder="1" applyProtection="1"/>
    <xf numFmtId="2" fontId="0" fillId="0" borderId="42" xfId="0" applyNumberFormat="1" applyBorder="1" applyProtection="1"/>
    <xf numFmtId="2" fontId="0" fillId="0" borderId="41" xfId="0" applyNumberFormat="1" applyBorder="1" applyProtection="1"/>
    <xf numFmtId="0" fontId="0" fillId="0" borderId="10" xfId="0" applyFill="1" applyBorder="1" applyProtection="1"/>
    <xf numFmtId="0" fontId="0" fillId="0" borderId="0" xfId="0" applyFill="1" applyBorder="1" applyProtection="1"/>
    <xf numFmtId="0" fontId="0" fillId="0" borderId="0" xfId="0" applyFill="1" applyProtection="1"/>
    <xf numFmtId="9" fontId="0" fillId="5" borderId="27" xfId="0" applyNumberFormat="1" applyFont="1" applyFill="1" applyBorder="1" applyProtection="1"/>
    <xf numFmtId="0" fontId="0" fillId="0" borderId="28" xfId="0" applyFill="1" applyBorder="1" applyProtection="1"/>
    <xf numFmtId="9" fontId="0" fillId="0" borderId="28" xfId="0" applyNumberFormat="1" applyBorder="1" applyProtection="1"/>
    <xf numFmtId="9" fontId="0" fillId="0" borderId="22" xfId="0" applyNumberFormat="1" applyBorder="1" applyProtection="1"/>
    <xf numFmtId="0" fontId="4" fillId="0" borderId="31" xfId="2" applyFont="1" applyFill="1" applyBorder="1" applyAlignment="1" applyProtection="1">
      <alignment horizontal="right"/>
    </xf>
    <xf numFmtId="0" fontId="4" fillId="0" borderId="5" xfId="2" applyFont="1" applyFill="1" applyBorder="1" applyAlignment="1" applyProtection="1">
      <alignment horizontal="right"/>
    </xf>
    <xf numFmtId="2" fontId="0" fillId="0" borderId="5" xfId="0" applyNumberFormat="1" applyBorder="1" applyProtection="1"/>
    <xf numFmtId="2" fontId="0" fillId="0" borderId="6" xfId="0" applyNumberFormat="1" applyBorder="1" applyProtection="1"/>
    <xf numFmtId="0" fontId="0" fillId="0" borderId="24" xfId="0" applyFill="1" applyBorder="1" applyProtection="1"/>
    <xf numFmtId="0" fontId="0" fillId="0" borderId="9" xfId="0" applyBorder="1" applyProtection="1"/>
    <xf numFmtId="0" fontId="0" fillId="0" borderId="35" xfId="0" applyBorder="1" applyAlignment="1" applyProtection="1">
      <alignment horizontal="right"/>
    </xf>
    <xf numFmtId="0" fontId="0" fillId="0" borderId="16" xfId="0" applyBorder="1" applyProtection="1"/>
    <xf numFmtId="0" fontId="3" fillId="0" borderId="39" xfId="2" applyFont="1" applyFill="1" applyBorder="1" applyAlignment="1" applyProtection="1">
      <alignment horizontal="right"/>
    </xf>
    <xf numFmtId="0" fontId="0" fillId="0" borderId="39" xfId="0" applyBorder="1" applyAlignment="1" applyProtection="1">
      <alignment horizontal="right"/>
    </xf>
    <xf numFmtId="0" fontId="0" fillId="0" borderId="34" xfId="0" applyBorder="1" applyProtection="1"/>
    <xf numFmtId="0" fontId="0" fillId="0" borderId="11" xfId="0" applyBorder="1" applyProtection="1"/>
    <xf numFmtId="0" fontId="0" fillId="0" borderId="20" xfId="0" applyBorder="1" applyProtection="1"/>
    <xf numFmtId="0" fontId="0" fillId="0" borderId="13" xfId="0" applyBorder="1" applyProtection="1"/>
    <xf numFmtId="1" fontId="11" fillId="6" borderId="36" xfId="2" applyNumberFormat="1" applyFont="1" applyFill="1" applyBorder="1" applyAlignment="1" applyProtection="1">
      <alignment horizontal="center"/>
    </xf>
    <xf numFmtId="0" fontId="0" fillId="0" borderId="37" xfId="0" applyBorder="1" applyProtection="1"/>
    <xf numFmtId="1" fontId="11" fillId="6" borderId="38" xfId="2" applyNumberFormat="1" applyFont="1" applyFill="1" applyBorder="1" applyAlignment="1" applyProtection="1">
      <alignment horizontal="center"/>
    </xf>
    <xf numFmtId="0" fontId="0" fillId="0" borderId="6" xfId="0" applyBorder="1" applyProtection="1"/>
    <xf numFmtId="0" fontId="0" fillId="0" borderId="12" xfId="0" applyBorder="1" applyProtection="1"/>
    <xf numFmtId="0" fontId="3" fillId="0" borderId="0" xfId="2" applyFont="1" applyFill="1" applyBorder="1" applyAlignment="1" applyProtection="1">
      <alignment horizontal="center"/>
    </xf>
    <xf numFmtId="0" fontId="0" fillId="0" borderId="0" xfId="0" applyAlignment="1" applyProtection="1">
      <alignment horizontal="center"/>
    </xf>
    <xf numFmtId="0" fontId="0" fillId="0" borderId="0" xfId="0" applyBorder="1" applyAlignment="1" applyProtection="1"/>
    <xf numFmtId="1" fontId="0" fillId="0" borderId="0" xfId="0" applyNumberFormat="1" applyProtection="1"/>
    <xf numFmtId="165" fontId="0" fillId="0" borderId="0" xfId="0" applyNumberFormat="1" applyProtection="1"/>
    <xf numFmtId="0" fontId="0" fillId="0" borderId="12" xfId="0" applyFill="1" applyBorder="1" applyProtection="1"/>
    <xf numFmtId="0" fontId="0" fillId="0" borderId="18" xfId="0" applyBorder="1" applyProtection="1"/>
    <xf numFmtId="43" fontId="0" fillId="0" borderId="0" xfId="3" applyFont="1" applyBorder="1" applyProtection="1"/>
    <xf numFmtId="41" fontId="0" fillId="0" borderId="0" xfId="3" applyNumberFormat="1" applyFont="1" applyBorder="1" applyProtection="1"/>
    <xf numFmtId="2" fontId="0" fillId="0" borderId="0" xfId="0" applyNumberFormat="1" applyProtection="1"/>
    <xf numFmtId="0" fontId="10" fillId="0" borderId="0" xfId="0" applyFont="1" applyProtection="1"/>
    <xf numFmtId="0" fontId="12" fillId="0" borderId="17" xfId="0" applyFont="1" applyBorder="1" applyProtection="1"/>
    <xf numFmtId="0" fontId="12" fillId="0" borderId="17" xfId="0" applyFont="1" applyBorder="1" applyAlignment="1" applyProtection="1">
      <alignment horizontal="center"/>
    </xf>
    <xf numFmtId="0" fontId="12" fillId="2" borderId="19" xfId="0" applyFont="1" applyFill="1" applyBorder="1" applyProtection="1"/>
    <xf numFmtId="0" fontId="13" fillId="10" borderId="19" xfId="0" applyFont="1" applyFill="1" applyBorder="1" applyAlignment="1" applyProtection="1">
      <alignment horizontal="center"/>
    </xf>
    <xf numFmtId="0" fontId="11" fillId="10" borderId="0" xfId="0" applyFont="1" applyFill="1" applyProtection="1"/>
    <xf numFmtId="0" fontId="12" fillId="0" borderId="19" xfId="0" applyFont="1" applyBorder="1" applyProtection="1"/>
    <xf numFmtId="0" fontId="13" fillId="9" borderId="19" xfId="0" applyFont="1" applyFill="1" applyBorder="1" applyAlignment="1" applyProtection="1">
      <alignment horizontal="center"/>
    </xf>
    <xf numFmtId="0" fontId="11" fillId="9" borderId="0" xfId="0" applyFont="1" applyFill="1" applyProtection="1"/>
    <xf numFmtId="0" fontId="12" fillId="0" borderId="20" xfId="0" applyFont="1" applyBorder="1" applyProtection="1"/>
    <xf numFmtId="0" fontId="13" fillId="9" borderId="20" xfId="0" applyFont="1" applyFill="1" applyBorder="1" applyAlignment="1" applyProtection="1">
      <alignment horizontal="center"/>
    </xf>
    <xf numFmtId="0" fontId="14" fillId="11" borderId="0" xfId="0" applyFont="1" applyFill="1"/>
    <xf numFmtId="0" fontId="2" fillId="11" borderId="0" xfId="0" applyFont="1" applyFill="1" applyBorder="1" applyAlignment="1">
      <alignment vertical="top" wrapText="1"/>
    </xf>
    <xf numFmtId="0" fontId="15" fillId="11" borderId="0" xfId="0" applyFont="1" applyFill="1" applyBorder="1" applyAlignment="1">
      <alignment vertical="top" wrapText="1"/>
    </xf>
    <xf numFmtId="0" fontId="6" fillId="0" borderId="0" xfId="0" applyFont="1" applyFill="1"/>
    <xf numFmtId="0" fontId="15" fillId="0" borderId="0" xfId="0" applyFont="1"/>
    <xf numFmtId="0" fontId="15" fillId="3" borderId="0" xfId="0" applyFont="1" applyFill="1"/>
    <xf numFmtId="0" fontId="18" fillId="13" borderId="0" xfId="0" applyFont="1" applyFill="1" applyAlignment="1">
      <alignment horizontal="center" vertical="center"/>
    </xf>
    <xf numFmtId="9" fontId="15" fillId="0" borderId="0" xfId="1" applyFont="1" applyAlignment="1">
      <alignment horizontal="center" vertical="center"/>
    </xf>
    <xf numFmtId="9" fontId="15" fillId="3" borderId="0" xfId="1" applyFont="1" applyFill="1" applyAlignment="1">
      <alignment horizontal="center" vertical="center"/>
    </xf>
    <xf numFmtId="0" fontId="15" fillId="0" borderId="0" xfId="0" applyFont="1" applyAlignment="1">
      <alignment horizontal="center" vertical="center"/>
    </xf>
    <xf numFmtId="0" fontId="21" fillId="0" borderId="0" xfId="0" applyFont="1" applyAlignment="1">
      <alignment vertical="center"/>
    </xf>
    <xf numFmtId="0" fontId="15" fillId="0" borderId="0" xfId="0" applyFont="1" applyFill="1" applyAlignment="1">
      <alignment vertical="center"/>
    </xf>
    <xf numFmtId="0" fontId="19" fillId="0" borderId="0" xfId="0" applyFont="1" applyFill="1" applyAlignment="1">
      <alignment wrapText="1"/>
    </xf>
    <xf numFmtId="0" fontId="15" fillId="0" borderId="0" xfId="0" applyFont="1" applyFill="1"/>
    <xf numFmtId="0" fontId="12" fillId="0" borderId="0" xfId="0" applyFont="1" applyFill="1" applyAlignment="1">
      <alignment vertical="center"/>
    </xf>
    <xf numFmtId="0" fontId="20" fillId="0" borderId="0" xfId="0" applyFont="1" applyFill="1" applyAlignment="1">
      <alignment horizontal="left" wrapText="1" readingOrder="1"/>
    </xf>
    <xf numFmtId="0" fontId="19" fillId="0" borderId="0" xfId="0" applyFont="1" applyFill="1"/>
    <xf numFmtId="0" fontId="20" fillId="0" borderId="0" xfId="0" applyFont="1" applyFill="1" applyAlignment="1">
      <alignment horizontal="left" readingOrder="1"/>
    </xf>
    <xf numFmtId="0" fontId="19" fillId="0" borderId="0" xfId="0" applyFont="1" applyFill="1" applyAlignment="1">
      <alignment wrapText="1" readingOrder="1"/>
    </xf>
    <xf numFmtId="0" fontId="9" fillId="13" borderId="0" xfId="0" applyFont="1" applyFill="1" applyAlignment="1">
      <alignment vertical="center"/>
    </xf>
    <xf numFmtId="0" fontId="10" fillId="0" borderId="0" xfId="0" applyFont="1" applyAlignment="1" applyProtection="1">
      <alignment horizontal="center"/>
    </xf>
    <xf numFmtId="0" fontId="0" fillId="10" borderId="0" xfId="0" applyFill="1" applyProtection="1"/>
    <xf numFmtId="0" fontId="0" fillId="10" borderId="0" xfId="0" applyFill="1" applyAlignment="1" applyProtection="1">
      <alignment horizontal="center"/>
    </xf>
    <xf numFmtId="0" fontId="0" fillId="9" borderId="0" xfId="0" applyFill="1" applyProtection="1"/>
    <xf numFmtId="0" fontId="0" fillId="9" borderId="0" xfId="0" applyFill="1" applyAlignment="1" applyProtection="1">
      <alignment horizontal="center"/>
    </xf>
    <xf numFmtId="0" fontId="10" fillId="0" borderId="17" xfId="0" applyFont="1" applyBorder="1" applyAlignment="1" applyProtection="1">
      <alignment horizontal="center"/>
    </xf>
    <xf numFmtId="0" fontId="11" fillId="10" borderId="19" xfId="0" applyFont="1" applyFill="1" applyBorder="1" applyAlignment="1" applyProtection="1">
      <alignment horizontal="center"/>
    </xf>
    <xf numFmtId="0" fontId="11" fillId="9" borderId="19" xfId="0" applyFont="1" applyFill="1" applyBorder="1" applyAlignment="1" applyProtection="1">
      <alignment horizontal="center"/>
    </xf>
    <xf numFmtId="0" fontId="11" fillId="9" borderId="20" xfId="0" applyFont="1" applyFill="1" applyBorder="1" applyAlignment="1" applyProtection="1">
      <alignment horizontal="center"/>
    </xf>
    <xf numFmtId="1" fontId="0" fillId="0" borderId="37" xfId="0" applyNumberFormat="1" applyBorder="1" applyProtection="1"/>
    <xf numFmtId="0" fontId="7" fillId="0" borderId="15" xfId="0" applyFont="1" applyBorder="1" applyAlignment="1">
      <alignment horizontal="center"/>
    </xf>
    <xf numFmtId="164" fontId="6" fillId="0" borderId="0" xfId="0" applyNumberFormat="1" applyFont="1" applyBorder="1" applyAlignment="1">
      <alignment horizontal="center"/>
    </xf>
    <xf numFmtId="0" fontId="0" fillId="0" borderId="46" xfId="0" applyFont="1" applyFill="1" applyBorder="1" applyAlignment="1" applyProtection="1">
      <alignment horizontal="center"/>
    </xf>
    <xf numFmtId="0" fontId="11" fillId="7" borderId="44" xfId="2" applyFont="1" applyFill="1" applyBorder="1" applyAlignment="1" applyProtection="1">
      <alignment horizontal="right"/>
    </xf>
    <xf numFmtId="0" fontId="0" fillId="0" borderId="47" xfId="0" applyFont="1" applyFill="1" applyBorder="1" applyAlignment="1" applyProtection="1">
      <alignment horizontal="right"/>
    </xf>
    <xf numFmtId="0" fontId="0" fillId="0" borderId="48" xfId="0" applyBorder="1" applyAlignment="1" applyProtection="1">
      <alignment horizontal="right"/>
    </xf>
    <xf numFmtId="1" fontId="0" fillId="0" borderId="49" xfId="0" applyNumberFormat="1" applyBorder="1" applyProtection="1"/>
    <xf numFmtId="0" fontId="5" fillId="0" borderId="17" xfId="0" applyFont="1" applyBorder="1" applyAlignment="1" applyProtection="1">
      <alignment horizontal="right"/>
    </xf>
    <xf numFmtId="0" fontId="0" fillId="0" borderId="16" xfId="0" applyFill="1" applyBorder="1" applyProtection="1"/>
    <xf numFmtId="2" fontId="0" fillId="0" borderId="48" xfId="0" applyNumberFormat="1" applyBorder="1" applyProtection="1"/>
    <xf numFmtId="0" fontId="0" fillId="0" borderId="50" xfId="0" applyFont="1" applyFill="1" applyBorder="1" applyAlignment="1" applyProtection="1">
      <alignment horizontal="center"/>
    </xf>
    <xf numFmtId="0" fontId="0" fillId="0" borderId="34" xfId="0" applyFont="1" applyFill="1" applyBorder="1" applyAlignment="1" applyProtection="1">
      <alignment horizontal="center"/>
    </xf>
    <xf numFmtId="0" fontId="0" fillId="0" borderId="27" xfId="0" applyFill="1" applyBorder="1" applyProtection="1"/>
    <xf numFmtId="0" fontId="15" fillId="11" borderId="0" xfId="0" applyNumberFormat="1" applyFont="1" applyFill="1" applyAlignment="1">
      <alignment vertical="center" wrapText="1"/>
    </xf>
    <xf numFmtId="0" fontId="6" fillId="12" borderId="51" xfId="0" applyFont="1" applyFill="1" applyBorder="1"/>
    <xf numFmtId="0" fontId="6" fillId="12" borderId="23" xfId="0" applyFont="1" applyFill="1" applyBorder="1"/>
    <xf numFmtId="0" fontId="15" fillId="0" borderId="0" xfId="0" applyFont="1" applyFill="1" applyAlignment="1">
      <alignment vertical="center" wrapText="1"/>
    </xf>
    <xf numFmtId="0" fontId="17" fillId="12" borderId="45" xfId="0" applyFont="1" applyFill="1" applyBorder="1" applyAlignment="1">
      <alignment vertical="center"/>
    </xf>
    <xf numFmtId="0" fontId="17" fillId="12" borderId="51" xfId="0" applyFont="1" applyFill="1" applyBorder="1" applyAlignment="1">
      <alignment vertical="center"/>
    </xf>
    <xf numFmtId="0" fontId="17" fillId="12" borderId="23" xfId="0" applyFont="1" applyFill="1" applyBorder="1" applyAlignment="1">
      <alignment vertical="center"/>
    </xf>
    <xf numFmtId="0" fontId="15" fillId="0" borderId="0" xfId="0" applyNumberFormat="1" applyFont="1" applyFill="1" applyAlignment="1">
      <alignment horizontal="left" vertical="center" wrapText="1"/>
    </xf>
    <xf numFmtId="0" fontId="2" fillId="0" borderId="0" xfId="0" applyFont="1" applyFill="1" applyAlignment="1">
      <alignment vertical="center" wrapText="1"/>
    </xf>
    <xf numFmtId="0" fontId="18" fillId="13" borderId="0" xfId="0" applyFont="1" applyFill="1" applyAlignment="1">
      <alignment vertical="center" wrapText="1"/>
    </xf>
    <xf numFmtId="0" fontId="7" fillId="0" borderId="14" xfId="0" applyFont="1" applyBorder="1" applyAlignment="1">
      <alignment horizontal="center"/>
    </xf>
    <xf numFmtId="0" fontId="7" fillId="0" borderId="15" xfId="0" applyFont="1" applyBorder="1" applyAlignment="1">
      <alignment horizontal="center"/>
    </xf>
    <xf numFmtId="0" fontId="7" fillId="0" borderId="16" xfId="0" applyFont="1" applyBorder="1" applyAlignment="1">
      <alignment horizontal="center"/>
    </xf>
    <xf numFmtId="0" fontId="18" fillId="13" borderId="0" xfId="0" applyFont="1" applyFill="1" applyAlignment="1">
      <alignment vertical="center"/>
    </xf>
    <xf numFmtId="164" fontId="6" fillId="0" borderId="0" xfId="0" applyNumberFormat="1" applyFont="1" applyBorder="1" applyAlignment="1">
      <alignment horizontal="center"/>
    </xf>
    <xf numFmtId="0" fontId="6" fillId="0" borderId="0" xfId="0" applyFont="1" applyBorder="1" applyAlignment="1"/>
    <xf numFmtId="0" fontId="0" fillId="0" borderId="43" xfId="0" applyBorder="1" applyAlignment="1" applyProtection="1">
      <alignment horizontal="center"/>
    </xf>
    <xf numFmtId="0" fontId="0" fillId="0" borderId="39" xfId="0" applyBorder="1" applyAlignment="1" applyProtection="1">
      <alignment horizontal="center"/>
    </xf>
    <xf numFmtId="0" fontId="0" fillId="2" borderId="43" xfId="0" applyFill="1" applyBorder="1" applyAlignment="1" applyProtection="1">
      <alignment horizontal="center"/>
      <protection locked="0"/>
    </xf>
    <xf numFmtId="0" fontId="0" fillId="2" borderId="39" xfId="0" applyFont="1" applyFill="1" applyBorder="1" applyAlignment="1" applyProtection="1">
      <alignment horizontal="center"/>
      <protection locked="0"/>
    </xf>
    <xf numFmtId="0" fontId="0" fillId="0" borderId="14" xfId="0" applyBorder="1" applyAlignment="1" applyProtection="1">
      <alignment horizontal="left" vertical="top" wrapText="1"/>
    </xf>
    <xf numFmtId="0" fontId="0" fillId="0" borderId="15" xfId="0" applyBorder="1" applyAlignment="1" applyProtection="1">
      <alignment vertical="top"/>
    </xf>
    <xf numFmtId="0" fontId="0" fillId="0" borderId="16" xfId="0" applyBorder="1" applyAlignment="1" applyProtection="1">
      <alignment vertical="top"/>
    </xf>
    <xf numFmtId="0" fontId="0" fillId="0" borderId="14" xfId="0" applyBorder="1" applyAlignment="1" applyProtection="1">
      <alignment vertical="top"/>
    </xf>
    <xf numFmtId="0" fontId="0" fillId="0" borderId="1" xfId="0" applyBorder="1" applyAlignment="1" applyProtection="1">
      <alignment horizontal="center"/>
    </xf>
    <xf numFmtId="0" fontId="0" fillId="0" borderId="2" xfId="0" applyBorder="1" applyAlignment="1" applyProtection="1">
      <alignment horizontal="center"/>
    </xf>
    <xf numFmtId="0" fontId="0" fillId="2" borderId="3" xfId="0" applyFill="1" applyBorder="1" applyAlignment="1" applyProtection="1">
      <alignment horizontal="center"/>
      <protection locked="0"/>
    </xf>
    <xf numFmtId="0" fontId="0" fillId="2" borderId="4" xfId="0" applyFont="1" applyFill="1" applyBorder="1" applyAlignment="1" applyProtection="1">
      <alignment horizontal="center"/>
      <protection locked="0"/>
    </xf>
    <xf numFmtId="0" fontId="0" fillId="0" borderId="44" xfId="0" applyBorder="1" applyAlignment="1" applyProtection="1">
      <alignment horizontal="center"/>
    </xf>
    <xf numFmtId="0" fontId="0" fillId="2" borderId="45" xfId="0" applyFont="1" applyFill="1" applyBorder="1" applyAlignment="1" applyProtection="1">
      <alignment horizontal="center"/>
      <protection locked="0"/>
    </xf>
    <xf numFmtId="0" fontId="0" fillId="0" borderId="29" xfId="0" applyBorder="1" applyAlignment="1" applyProtection="1">
      <alignment horizontal="center"/>
    </xf>
    <xf numFmtId="0" fontId="0" fillId="2" borderId="29" xfId="0" applyFill="1" applyBorder="1" applyAlignment="1" applyProtection="1">
      <alignment horizontal="center"/>
    </xf>
    <xf numFmtId="0" fontId="0" fillId="2" borderId="2" xfId="0" applyFill="1" applyBorder="1" applyAlignment="1" applyProtection="1">
      <alignment horizontal="center"/>
    </xf>
    <xf numFmtId="0" fontId="0" fillId="2" borderId="1" xfId="0" applyFill="1" applyBorder="1" applyAlignment="1" applyProtection="1">
      <alignment horizontal="center"/>
    </xf>
    <xf numFmtId="0" fontId="0" fillId="2" borderId="32" xfId="0" applyFill="1" applyBorder="1" applyAlignment="1" applyProtection="1">
      <alignment horizontal="center"/>
      <protection locked="0"/>
    </xf>
    <xf numFmtId="0" fontId="0" fillId="2" borderId="33" xfId="0" applyFill="1" applyBorder="1" applyAlignment="1" applyProtection="1">
      <alignment horizontal="center"/>
      <protection locked="0"/>
    </xf>
  </cellXfs>
  <cellStyles count="4">
    <cellStyle name="Comma" xfId="3" builtinId="3"/>
    <cellStyle name="Normal" xfId="0" builtinId="0"/>
    <cellStyle name="Normal 2" xfId="2"/>
    <cellStyle name="Percent" xfId="1" builtinId="5"/>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D17D08"/>
      <color rgb="FF243F54"/>
      <color rgb="FF647455"/>
      <color rgb="FFD3CB8D"/>
      <color rgb="FFDDDEC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image" Target="../media/image2.pn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4"/>
          <c:order val="14"/>
          <c:tx>
            <c:strRef>
              <c:f>Calculations!$E$5</c:f>
              <c:strCache>
                <c:ptCount val="1"/>
                <c:pt idx="0">
                  <c:v>10Zig</c:v>
                </c:pt>
              </c:strCache>
            </c:strRef>
          </c:tx>
          <c:spPr>
            <a:ln w="28575">
              <a:noFill/>
            </a:ln>
          </c:spPr>
          <c:xVal>
            <c:numRef>
              <c:f>Calculations!$E$20</c:f>
              <c:numCache>
                <c:formatCode>General</c:formatCode>
                <c:ptCount val="1"/>
                <c:pt idx="0">
                  <c:v>3</c:v>
                </c:pt>
              </c:numCache>
            </c:numRef>
          </c:xVal>
          <c:yVal>
            <c:numRef>
              <c:f>Calculations!$E$12</c:f>
              <c:numCache>
                <c:formatCode>General</c:formatCode>
                <c:ptCount val="1"/>
                <c:pt idx="0">
                  <c:v>1</c:v>
                </c:pt>
              </c:numCache>
            </c:numRef>
          </c:yVal>
          <c:smooth val="0"/>
        </c:ser>
        <c:ser>
          <c:idx val="15"/>
          <c:order val="15"/>
          <c:tx>
            <c:strRef>
              <c:f>Calculations!$G$5</c:f>
              <c:strCache>
                <c:ptCount val="1"/>
                <c:pt idx="0">
                  <c:v>Chip PC</c:v>
                </c:pt>
              </c:strCache>
            </c:strRef>
          </c:tx>
          <c:spPr>
            <a:ln w="28575">
              <a:noFill/>
            </a:ln>
          </c:spPr>
          <c:xVal>
            <c:numRef>
              <c:f>Calculations!$G$20</c:f>
              <c:numCache>
                <c:formatCode>General</c:formatCode>
                <c:ptCount val="1"/>
                <c:pt idx="0">
                  <c:v>3</c:v>
                </c:pt>
              </c:numCache>
            </c:numRef>
          </c:xVal>
          <c:yVal>
            <c:numRef>
              <c:f>Calculations!$G$12</c:f>
              <c:numCache>
                <c:formatCode>General</c:formatCode>
                <c:ptCount val="1"/>
                <c:pt idx="0">
                  <c:v>18</c:v>
                </c:pt>
              </c:numCache>
            </c:numRef>
          </c:yVal>
          <c:smooth val="0"/>
        </c:ser>
        <c:ser>
          <c:idx val="16"/>
          <c:order val="16"/>
          <c:tx>
            <c:strRef>
              <c:f>Calculations!$I$5</c:f>
              <c:strCache>
                <c:ptCount val="1"/>
                <c:pt idx="0">
                  <c:v>HP</c:v>
                </c:pt>
              </c:strCache>
            </c:strRef>
          </c:tx>
          <c:spPr>
            <a:ln w="28575">
              <a:noFill/>
            </a:ln>
          </c:spPr>
          <c:xVal>
            <c:numRef>
              <c:f>Calculations!$I$20</c:f>
              <c:numCache>
                <c:formatCode>General</c:formatCode>
                <c:ptCount val="1"/>
                <c:pt idx="0">
                  <c:v>20</c:v>
                </c:pt>
              </c:numCache>
            </c:numRef>
          </c:xVal>
          <c:yVal>
            <c:numRef>
              <c:f>Calculations!$I$12</c:f>
              <c:numCache>
                <c:formatCode>General</c:formatCode>
                <c:ptCount val="1"/>
                <c:pt idx="0">
                  <c:v>14</c:v>
                </c:pt>
              </c:numCache>
            </c:numRef>
          </c:yVal>
          <c:smooth val="0"/>
        </c:ser>
        <c:ser>
          <c:idx val="17"/>
          <c:order val="17"/>
          <c:tx>
            <c:strRef>
              <c:f>Calculations!$K$5</c:f>
              <c:strCache>
                <c:ptCount val="1"/>
                <c:pt idx="0">
                  <c:v>IGEL</c:v>
                </c:pt>
              </c:strCache>
            </c:strRef>
          </c:tx>
          <c:spPr>
            <a:ln w="28575">
              <a:noFill/>
            </a:ln>
          </c:spPr>
          <c:xVal>
            <c:numRef>
              <c:f>Calculations!$K$20</c:f>
              <c:numCache>
                <c:formatCode>General</c:formatCode>
                <c:ptCount val="1"/>
                <c:pt idx="0">
                  <c:v>4</c:v>
                </c:pt>
              </c:numCache>
            </c:numRef>
          </c:xVal>
          <c:yVal>
            <c:numRef>
              <c:f>Calculations!$K$12</c:f>
              <c:numCache>
                <c:formatCode>General</c:formatCode>
                <c:ptCount val="1"/>
                <c:pt idx="0">
                  <c:v>15</c:v>
                </c:pt>
              </c:numCache>
            </c:numRef>
          </c:yVal>
          <c:smooth val="0"/>
        </c:ser>
        <c:ser>
          <c:idx val="18"/>
          <c:order val="18"/>
          <c:tx>
            <c:strRef>
              <c:f>Calculations!$M$5</c:f>
              <c:strCache>
                <c:ptCount val="1"/>
                <c:pt idx="0">
                  <c:v>Oracle</c:v>
                </c:pt>
              </c:strCache>
            </c:strRef>
          </c:tx>
          <c:spPr>
            <a:ln w="28575">
              <a:noFill/>
            </a:ln>
          </c:spPr>
          <c:xVal>
            <c:numRef>
              <c:f>Calculations!$M$20</c:f>
              <c:numCache>
                <c:formatCode>General</c:formatCode>
                <c:ptCount val="1"/>
                <c:pt idx="0">
                  <c:v>7</c:v>
                </c:pt>
              </c:numCache>
            </c:numRef>
          </c:xVal>
          <c:yVal>
            <c:numRef>
              <c:f>Calculations!$M$12</c:f>
              <c:numCache>
                <c:formatCode>General</c:formatCode>
                <c:ptCount val="1"/>
                <c:pt idx="0">
                  <c:v>1</c:v>
                </c:pt>
              </c:numCache>
            </c:numRef>
          </c:yVal>
          <c:smooth val="0"/>
        </c:ser>
        <c:ser>
          <c:idx val="23"/>
          <c:order val="19"/>
          <c:tx>
            <c:strRef>
              <c:f>Calculations!$Y$5</c:f>
              <c:strCache>
                <c:ptCount val="1"/>
              </c:strCache>
            </c:strRef>
          </c:tx>
          <c:spPr>
            <a:ln w="28575">
              <a:noFill/>
            </a:ln>
          </c:spPr>
          <c:xVal>
            <c:numRef>
              <c:f>Calculations!$Y$20</c:f>
              <c:numCache>
                <c:formatCode>General</c:formatCode>
                <c:ptCount val="1"/>
                <c:pt idx="0">
                  <c:v>-5</c:v>
                </c:pt>
              </c:numCache>
            </c:numRef>
          </c:xVal>
          <c:yVal>
            <c:numRef>
              <c:f>Calculations!$Y$12</c:f>
              <c:numCache>
                <c:formatCode>General</c:formatCode>
                <c:ptCount val="1"/>
                <c:pt idx="0">
                  <c:v>-5</c:v>
                </c:pt>
              </c:numCache>
            </c:numRef>
          </c:yVal>
          <c:smooth val="0"/>
        </c:ser>
        <c:ser>
          <c:idx val="24"/>
          <c:order val="20"/>
          <c:tx>
            <c:strRef>
              <c:f>Calculations!$AA$5</c:f>
              <c:strCache>
                <c:ptCount val="1"/>
              </c:strCache>
            </c:strRef>
          </c:tx>
          <c:spPr>
            <a:ln w="28575">
              <a:noFill/>
            </a:ln>
          </c:spPr>
          <c:xVal>
            <c:numRef>
              <c:f>Calculations!$AA$20</c:f>
              <c:numCache>
                <c:formatCode>General</c:formatCode>
                <c:ptCount val="1"/>
                <c:pt idx="0">
                  <c:v>-5</c:v>
                </c:pt>
              </c:numCache>
            </c:numRef>
          </c:xVal>
          <c:yVal>
            <c:numRef>
              <c:f>Calculations!$AA$12</c:f>
              <c:numCache>
                <c:formatCode>General</c:formatCode>
                <c:ptCount val="1"/>
                <c:pt idx="0">
                  <c:v>-5</c:v>
                </c:pt>
              </c:numCache>
            </c:numRef>
          </c:yVal>
          <c:smooth val="0"/>
        </c:ser>
        <c:ser>
          <c:idx val="25"/>
          <c:order val="21"/>
          <c:tx>
            <c:strRef>
              <c:f>Calculations!$AC$5</c:f>
              <c:strCache>
                <c:ptCount val="1"/>
              </c:strCache>
            </c:strRef>
          </c:tx>
          <c:spPr>
            <a:ln w="28575">
              <a:noFill/>
            </a:ln>
          </c:spPr>
          <c:xVal>
            <c:numRef>
              <c:f>Calculations!$AC$20</c:f>
              <c:numCache>
                <c:formatCode>General</c:formatCode>
                <c:ptCount val="1"/>
                <c:pt idx="0">
                  <c:v>-5</c:v>
                </c:pt>
              </c:numCache>
            </c:numRef>
          </c:xVal>
          <c:yVal>
            <c:numRef>
              <c:f>Calculations!$AC$12</c:f>
              <c:numCache>
                <c:formatCode>General</c:formatCode>
                <c:ptCount val="1"/>
                <c:pt idx="0">
                  <c:v>-5</c:v>
                </c:pt>
              </c:numCache>
            </c:numRef>
          </c:yVal>
          <c:smooth val="0"/>
        </c:ser>
        <c:ser>
          <c:idx val="26"/>
          <c:order val="22"/>
          <c:tx>
            <c:strRef>
              <c:f>Calculations!$AE$5</c:f>
              <c:strCache>
                <c:ptCount val="1"/>
              </c:strCache>
            </c:strRef>
          </c:tx>
          <c:spPr>
            <a:ln w="28575">
              <a:noFill/>
            </a:ln>
          </c:spPr>
          <c:xVal>
            <c:numRef>
              <c:f>Calculations!$AE$20</c:f>
              <c:numCache>
                <c:formatCode>General</c:formatCode>
                <c:ptCount val="1"/>
                <c:pt idx="0">
                  <c:v>-5</c:v>
                </c:pt>
              </c:numCache>
            </c:numRef>
          </c:xVal>
          <c:yVal>
            <c:numRef>
              <c:f>Calculations!$AE$12</c:f>
              <c:numCache>
                <c:formatCode>General</c:formatCode>
                <c:ptCount val="1"/>
                <c:pt idx="0">
                  <c:v>-5</c:v>
                </c:pt>
              </c:numCache>
            </c:numRef>
          </c:yVal>
          <c:smooth val="0"/>
        </c:ser>
        <c:ser>
          <c:idx val="27"/>
          <c:order val="23"/>
          <c:tx>
            <c:strRef>
              <c:f>Calculations!$S$5</c:f>
              <c:strCache>
                <c:ptCount val="1"/>
                <c:pt idx="0">
                  <c:v>Wyse</c:v>
                </c:pt>
              </c:strCache>
            </c:strRef>
          </c:tx>
          <c:spPr>
            <a:ln w="28575">
              <a:noFill/>
            </a:ln>
          </c:spPr>
          <c:xVal>
            <c:numRef>
              <c:f>Calculations!$S$20</c:f>
              <c:numCache>
                <c:formatCode>General</c:formatCode>
                <c:ptCount val="1"/>
                <c:pt idx="0">
                  <c:v>20</c:v>
                </c:pt>
              </c:numCache>
            </c:numRef>
          </c:xVal>
          <c:yVal>
            <c:numRef>
              <c:f>Calculations!$S$12</c:f>
              <c:numCache>
                <c:formatCode>General</c:formatCode>
                <c:ptCount val="1"/>
                <c:pt idx="0">
                  <c:v>15</c:v>
                </c:pt>
              </c:numCache>
            </c:numRef>
          </c:yVal>
          <c:smooth val="0"/>
        </c:ser>
        <c:ser>
          <c:idx val="0"/>
          <c:order val="0"/>
          <c:tx>
            <c:strRef>
              <c:f>Calculations!$E$5</c:f>
              <c:strCache>
                <c:ptCount val="1"/>
                <c:pt idx="0">
                  <c:v>10Zig</c:v>
                </c:pt>
              </c:strCache>
            </c:strRef>
          </c:tx>
          <c:spPr>
            <a:ln w="28575">
              <a:noFill/>
            </a:ln>
          </c:spPr>
          <c:marker>
            <c:symbol val="circle"/>
            <c:size val="7"/>
            <c:spPr>
              <a:solidFill>
                <a:srgbClr val="C00000"/>
              </a:solidFill>
              <a:ln>
                <a:solidFill>
                  <a:srgbClr val="C00000"/>
                </a:solidFill>
              </a:ln>
            </c:spPr>
          </c:marker>
          <c:dLbls>
            <c:dLbl>
              <c:idx val="0"/>
              <c:spPr/>
              <c:txPr>
                <a:bodyPr/>
                <a:lstStyle/>
                <a:p>
                  <a:pPr>
                    <a:defRPr b="1" i="0" baseline="0">
                      <a:solidFill>
                        <a:sysClr val="windowText" lastClr="000000"/>
                      </a:solidFill>
                    </a:defRPr>
                  </a:pPr>
                  <a:endParaRPr lang="en-US"/>
                </a:p>
              </c:txPr>
              <c:dLblPos val="r"/>
              <c:showLegendKey val="0"/>
              <c:showVal val="0"/>
              <c:showCatName val="0"/>
              <c:showSerName val="1"/>
              <c:showPercent val="0"/>
              <c:showBubbleSize val="0"/>
            </c:dLbl>
            <c:txPr>
              <a:bodyPr/>
              <a:lstStyle/>
              <a:p>
                <a:pPr>
                  <a:defRPr>
                    <a:solidFill>
                      <a:sysClr val="windowText" lastClr="000000"/>
                    </a:solidFill>
                  </a:defRPr>
                </a:pPr>
                <a:endParaRPr lang="en-US"/>
              </a:p>
            </c:txPr>
            <c:dLblPos val="r"/>
            <c:showLegendKey val="0"/>
            <c:showVal val="0"/>
            <c:showCatName val="0"/>
            <c:showSerName val="1"/>
            <c:showPercent val="0"/>
            <c:showBubbleSize val="0"/>
            <c:showLeaderLines val="0"/>
          </c:dLbls>
          <c:xVal>
            <c:numRef>
              <c:f>Calculations!$E$20</c:f>
              <c:numCache>
                <c:formatCode>General</c:formatCode>
                <c:ptCount val="1"/>
                <c:pt idx="0">
                  <c:v>3</c:v>
                </c:pt>
              </c:numCache>
            </c:numRef>
          </c:xVal>
          <c:yVal>
            <c:numRef>
              <c:f>Calculations!$E$12</c:f>
              <c:numCache>
                <c:formatCode>General</c:formatCode>
                <c:ptCount val="1"/>
                <c:pt idx="0">
                  <c:v>1</c:v>
                </c:pt>
              </c:numCache>
            </c:numRef>
          </c:yVal>
          <c:smooth val="0"/>
        </c:ser>
        <c:ser>
          <c:idx val="1"/>
          <c:order val="1"/>
          <c:tx>
            <c:strRef>
              <c:f>Calculations!$G$5</c:f>
              <c:strCache>
                <c:ptCount val="1"/>
                <c:pt idx="0">
                  <c:v>Chip PC</c:v>
                </c:pt>
              </c:strCache>
            </c:strRef>
          </c:tx>
          <c:spPr>
            <a:ln w="28575">
              <a:noFill/>
            </a:ln>
          </c:spPr>
          <c:marker>
            <c:symbol val="circle"/>
            <c:size val="7"/>
            <c:spPr>
              <a:solidFill>
                <a:srgbClr val="C00000"/>
              </a:solidFill>
              <a:ln>
                <a:solidFill>
                  <a:srgbClr val="C00000"/>
                </a:solidFill>
              </a:ln>
            </c:spPr>
          </c:marker>
          <c:dLbls>
            <c:dLbl>
              <c:idx val="0"/>
              <c:layout>
                <c:manualLayout>
                  <c:x val="-3.3166388425153047E-3"/>
                  <c:y val="0"/>
                </c:manualLayout>
              </c:layout>
              <c:dLblPos val="r"/>
              <c:showLegendKey val="0"/>
              <c:showVal val="0"/>
              <c:showCatName val="0"/>
              <c:showSerName val="1"/>
              <c:showPercent val="0"/>
              <c:showBubbleSize val="0"/>
            </c:dLbl>
            <c:txPr>
              <a:bodyPr/>
              <a:lstStyle/>
              <a:p>
                <a:pPr>
                  <a:defRPr b="1" i="0" baseline="0">
                    <a:solidFill>
                      <a:sysClr val="windowText" lastClr="000000"/>
                    </a:solidFill>
                  </a:defRPr>
                </a:pPr>
                <a:endParaRPr lang="en-US"/>
              </a:p>
            </c:txPr>
            <c:dLblPos val="l"/>
            <c:showLegendKey val="0"/>
            <c:showVal val="0"/>
            <c:showCatName val="0"/>
            <c:showSerName val="1"/>
            <c:showPercent val="0"/>
            <c:showBubbleSize val="0"/>
            <c:showLeaderLines val="0"/>
          </c:dLbls>
          <c:xVal>
            <c:numRef>
              <c:f>Calculations!$G$20</c:f>
              <c:numCache>
                <c:formatCode>General</c:formatCode>
                <c:ptCount val="1"/>
                <c:pt idx="0">
                  <c:v>3</c:v>
                </c:pt>
              </c:numCache>
            </c:numRef>
          </c:xVal>
          <c:yVal>
            <c:numRef>
              <c:f>Calculations!$G$12</c:f>
              <c:numCache>
                <c:formatCode>General</c:formatCode>
                <c:ptCount val="1"/>
                <c:pt idx="0">
                  <c:v>18</c:v>
                </c:pt>
              </c:numCache>
            </c:numRef>
          </c:yVal>
          <c:smooth val="0"/>
        </c:ser>
        <c:ser>
          <c:idx val="2"/>
          <c:order val="2"/>
          <c:tx>
            <c:strRef>
              <c:f>Calculations!$I$5</c:f>
              <c:strCache>
                <c:ptCount val="1"/>
                <c:pt idx="0">
                  <c:v>HP</c:v>
                </c:pt>
              </c:strCache>
            </c:strRef>
          </c:tx>
          <c:spPr>
            <a:ln w="28575">
              <a:noFill/>
            </a:ln>
          </c:spPr>
          <c:marker>
            <c:symbol val="circle"/>
            <c:size val="7"/>
            <c:spPr>
              <a:solidFill>
                <a:srgbClr val="C00000"/>
              </a:solidFill>
              <a:ln>
                <a:solidFill>
                  <a:srgbClr val="C00000"/>
                </a:solidFill>
              </a:ln>
            </c:spPr>
          </c:marker>
          <c:dLbls>
            <c:dLbl>
              <c:idx val="0"/>
              <c:dLblPos val="r"/>
              <c:showLegendKey val="0"/>
              <c:showVal val="0"/>
              <c:showCatName val="0"/>
              <c:showSerName val="1"/>
              <c:showPercent val="0"/>
              <c:showBubbleSize val="0"/>
            </c:dLbl>
            <c:txPr>
              <a:bodyPr/>
              <a:lstStyle/>
              <a:p>
                <a:pPr>
                  <a:defRPr b="1" i="0" baseline="0">
                    <a:solidFill>
                      <a:sysClr val="windowText" lastClr="000000"/>
                    </a:solidFill>
                  </a:defRPr>
                </a:pPr>
                <a:endParaRPr lang="en-US"/>
              </a:p>
            </c:txPr>
            <c:dLblPos val="r"/>
            <c:showLegendKey val="0"/>
            <c:showVal val="1"/>
            <c:showCatName val="0"/>
            <c:showSerName val="0"/>
            <c:showPercent val="0"/>
            <c:showBubbleSize val="0"/>
            <c:showLeaderLines val="0"/>
          </c:dLbls>
          <c:xVal>
            <c:numRef>
              <c:f>Calculations!$I$20</c:f>
              <c:numCache>
                <c:formatCode>General</c:formatCode>
                <c:ptCount val="1"/>
                <c:pt idx="0">
                  <c:v>20</c:v>
                </c:pt>
              </c:numCache>
            </c:numRef>
          </c:xVal>
          <c:yVal>
            <c:numRef>
              <c:f>Calculations!$I$12</c:f>
              <c:numCache>
                <c:formatCode>General</c:formatCode>
                <c:ptCount val="1"/>
                <c:pt idx="0">
                  <c:v>14</c:v>
                </c:pt>
              </c:numCache>
            </c:numRef>
          </c:yVal>
          <c:smooth val="0"/>
        </c:ser>
        <c:ser>
          <c:idx val="3"/>
          <c:order val="3"/>
          <c:tx>
            <c:strRef>
              <c:f>Calculations!$K$5</c:f>
              <c:strCache>
                <c:ptCount val="1"/>
                <c:pt idx="0">
                  <c:v>IGEL</c:v>
                </c:pt>
              </c:strCache>
            </c:strRef>
          </c:tx>
          <c:spPr>
            <a:ln w="28575">
              <a:noFill/>
            </a:ln>
          </c:spPr>
          <c:marker>
            <c:symbol val="circle"/>
            <c:size val="7"/>
            <c:spPr>
              <a:solidFill>
                <a:srgbClr val="C00000"/>
              </a:solidFill>
              <a:ln>
                <a:solidFill>
                  <a:srgbClr val="C00000"/>
                </a:solidFill>
              </a:ln>
            </c:spPr>
          </c:marker>
          <c:dLbls>
            <c:txPr>
              <a:bodyPr/>
              <a:lstStyle/>
              <a:p>
                <a:pPr>
                  <a:defRPr b="1" i="0" baseline="0">
                    <a:solidFill>
                      <a:sysClr val="windowText" lastClr="000000"/>
                    </a:solidFill>
                  </a:defRPr>
                </a:pPr>
                <a:endParaRPr lang="en-US"/>
              </a:p>
            </c:txPr>
            <c:dLblPos val="r"/>
            <c:showLegendKey val="0"/>
            <c:showVal val="0"/>
            <c:showCatName val="0"/>
            <c:showSerName val="1"/>
            <c:showPercent val="0"/>
            <c:showBubbleSize val="0"/>
            <c:showLeaderLines val="0"/>
          </c:dLbls>
          <c:xVal>
            <c:numRef>
              <c:f>Calculations!$K$20</c:f>
              <c:numCache>
                <c:formatCode>General</c:formatCode>
                <c:ptCount val="1"/>
                <c:pt idx="0">
                  <c:v>4</c:v>
                </c:pt>
              </c:numCache>
            </c:numRef>
          </c:xVal>
          <c:yVal>
            <c:numRef>
              <c:f>Calculations!$K$12</c:f>
              <c:numCache>
                <c:formatCode>General</c:formatCode>
                <c:ptCount val="1"/>
                <c:pt idx="0">
                  <c:v>15</c:v>
                </c:pt>
              </c:numCache>
            </c:numRef>
          </c:yVal>
          <c:smooth val="0"/>
        </c:ser>
        <c:ser>
          <c:idx val="4"/>
          <c:order val="4"/>
          <c:tx>
            <c:strRef>
              <c:f>Calculations!$M$5</c:f>
              <c:strCache>
                <c:ptCount val="1"/>
                <c:pt idx="0">
                  <c:v>Oracle</c:v>
                </c:pt>
              </c:strCache>
            </c:strRef>
          </c:tx>
          <c:spPr>
            <a:ln w="28575">
              <a:noFill/>
            </a:ln>
          </c:spPr>
          <c:marker>
            <c:symbol val="circle"/>
            <c:size val="7"/>
            <c:spPr>
              <a:solidFill>
                <a:srgbClr val="C00000"/>
              </a:solidFill>
              <a:ln>
                <a:solidFill>
                  <a:srgbClr val="C00000"/>
                </a:solidFill>
              </a:ln>
            </c:spPr>
          </c:marker>
          <c:dLbls>
            <c:dLbl>
              <c:idx val="0"/>
              <c:layout>
                <c:manualLayout>
                  <c:x val="-1.2547596825855866E-3"/>
                  <c:y val="5.180479937589138E-4"/>
                </c:manualLayout>
              </c:layout>
              <c:dLblPos val="r"/>
              <c:showLegendKey val="0"/>
              <c:showVal val="0"/>
              <c:showCatName val="0"/>
              <c:showSerName val="1"/>
              <c:showPercent val="0"/>
              <c:showBubbleSize val="0"/>
            </c:dLbl>
            <c:txPr>
              <a:bodyPr/>
              <a:lstStyle/>
              <a:p>
                <a:pPr>
                  <a:defRPr b="1" i="0" baseline="0"/>
                </a:pPr>
                <a:endParaRPr lang="en-US"/>
              </a:p>
            </c:txPr>
            <c:dLblPos val="l"/>
            <c:showLegendKey val="0"/>
            <c:showVal val="0"/>
            <c:showCatName val="0"/>
            <c:showSerName val="1"/>
            <c:showPercent val="0"/>
            <c:showBubbleSize val="0"/>
            <c:showLeaderLines val="0"/>
          </c:dLbls>
          <c:xVal>
            <c:numRef>
              <c:f>Calculations!$M$20</c:f>
              <c:numCache>
                <c:formatCode>General</c:formatCode>
                <c:ptCount val="1"/>
                <c:pt idx="0">
                  <c:v>7</c:v>
                </c:pt>
              </c:numCache>
            </c:numRef>
          </c:xVal>
          <c:yVal>
            <c:numRef>
              <c:f>Calculations!$M$12</c:f>
              <c:numCache>
                <c:formatCode>General</c:formatCode>
                <c:ptCount val="1"/>
                <c:pt idx="0">
                  <c:v>1</c:v>
                </c:pt>
              </c:numCache>
            </c:numRef>
          </c:yVal>
          <c:smooth val="0"/>
        </c:ser>
        <c:ser>
          <c:idx val="5"/>
          <c:order val="5"/>
          <c:tx>
            <c:strRef>
              <c:f>Calculations!$O$5</c:f>
              <c:strCache>
                <c:ptCount val="1"/>
                <c:pt idx="0">
                  <c:v>Pano Logic</c:v>
                </c:pt>
              </c:strCache>
            </c:strRef>
          </c:tx>
          <c:spPr>
            <a:ln w="28575">
              <a:noFill/>
            </a:ln>
          </c:spPr>
          <c:marker>
            <c:symbol val="circle"/>
            <c:size val="7"/>
            <c:spPr>
              <a:solidFill>
                <a:srgbClr val="C00000"/>
              </a:solidFill>
              <a:ln>
                <a:solidFill>
                  <a:srgbClr val="C00000"/>
                </a:solidFill>
              </a:ln>
            </c:spPr>
          </c:marker>
          <c:dLbls>
            <c:dLbl>
              <c:idx val="0"/>
              <c:layout>
                <c:manualLayout>
                  <c:x val="-5.9542807566416488E-3"/>
                  <c:y val="-2.2234570871031444E-3"/>
                </c:manualLayout>
              </c:layout>
              <c:dLblPos val="r"/>
              <c:showLegendKey val="0"/>
              <c:showVal val="0"/>
              <c:showCatName val="0"/>
              <c:showSerName val="1"/>
              <c:showPercent val="0"/>
              <c:showBubbleSize val="0"/>
            </c:dLbl>
            <c:txPr>
              <a:bodyPr/>
              <a:lstStyle/>
              <a:p>
                <a:pPr>
                  <a:defRPr b="1" i="0" baseline="0"/>
                </a:pPr>
                <a:endParaRPr lang="en-US"/>
              </a:p>
            </c:txPr>
            <c:dLblPos val="l"/>
            <c:showLegendKey val="0"/>
            <c:showVal val="0"/>
            <c:showCatName val="0"/>
            <c:showSerName val="1"/>
            <c:showPercent val="0"/>
            <c:showBubbleSize val="0"/>
            <c:showLeaderLines val="0"/>
          </c:dLbls>
          <c:xVal>
            <c:numRef>
              <c:f>Calculations!$O$20</c:f>
              <c:numCache>
                <c:formatCode>General</c:formatCode>
                <c:ptCount val="1"/>
                <c:pt idx="0">
                  <c:v>11</c:v>
                </c:pt>
              </c:numCache>
            </c:numRef>
          </c:xVal>
          <c:yVal>
            <c:numRef>
              <c:f>Calculations!$O$12</c:f>
              <c:numCache>
                <c:formatCode>General</c:formatCode>
                <c:ptCount val="1"/>
                <c:pt idx="0">
                  <c:v>17</c:v>
                </c:pt>
              </c:numCache>
            </c:numRef>
          </c:yVal>
          <c:smooth val="0"/>
        </c:ser>
        <c:ser>
          <c:idx val="6"/>
          <c:order val="6"/>
          <c:tx>
            <c:strRef>
              <c:f>Calculations!$Q$5</c:f>
              <c:strCache>
                <c:ptCount val="1"/>
                <c:pt idx="0">
                  <c:v>Samsung</c:v>
                </c:pt>
              </c:strCache>
            </c:strRef>
          </c:tx>
          <c:spPr>
            <a:ln w="28575">
              <a:noFill/>
            </a:ln>
          </c:spPr>
          <c:marker>
            <c:symbol val="circle"/>
            <c:size val="7"/>
            <c:spPr>
              <a:solidFill>
                <a:srgbClr val="C00000"/>
              </a:solidFill>
              <a:ln>
                <a:solidFill>
                  <a:srgbClr val="C00000"/>
                </a:solidFill>
              </a:ln>
            </c:spPr>
          </c:marker>
          <c:dLbls>
            <c:dLbl>
              <c:idx val="0"/>
              <c:layout>
                <c:manualLayout>
                  <c:x val="-4.4462555703074684E-3"/>
                  <c:y val="-6.3359773214371996E-4"/>
                </c:manualLayout>
              </c:layout>
              <c:dLblPos val="r"/>
              <c:showLegendKey val="0"/>
              <c:showVal val="0"/>
              <c:showCatName val="0"/>
              <c:showSerName val="1"/>
              <c:showPercent val="0"/>
              <c:showBubbleSize val="0"/>
            </c:dLbl>
            <c:txPr>
              <a:bodyPr/>
              <a:lstStyle/>
              <a:p>
                <a:pPr>
                  <a:defRPr b="1"/>
                </a:pPr>
                <a:endParaRPr lang="en-US"/>
              </a:p>
            </c:txPr>
            <c:dLblPos val="b"/>
            <c:showLegendKey val="0"/>
            <c:showVal val="0"/>
            <c:showCatName val="0"/>
            <c:showSerName val="1"/>
            <c:showPercent val="0"/>
            <c:showBubbleSize val="0"/>
            <c:showLeaderLines val="0"/>
          </c:dLbls>
          <c:xVal>
            <c:numRef>
              <c:f>Calculations!$Q$20</c:f>
              <c:numCache>
                <c:formatCode>General</c:formatCode>
                <c:ptCount val="1"/>
                <c:pt idx="0">
                  <c:v>11</c:v>
                </c:pt>
              </c:numCache>
            </c:numRef>
          </c:xVal>
          <c:yVal>
            <c:numRef>
              <c:f>Calculations!$Q$12</c:f>
              <c:numCache>
                <c:formatCode>General</c:formatCode>
                <c:ptCount val="1"/>
                <c:pt idx="0">
                  <c:v>7</c:v>
                </c:pt>
              </c:numCache>
            </c:numRef>
          </c:yVal>
          <c:smooth val="0"/>
        </c:ser>
        <c:ser>
          <c:idx val="8"/>
          <c:order val="7"/>
          <c:tx>
            <c:strRef>
              <c:f>Calculations!$U$5</c:f>
              <c:strCache>
                <c:ptCount val="1"/>
              </c:strCache>
            </c:strRef>
          </c:tx>
          <c:spPr>
            <a:ln w="28575">
              <a:noFill/>
            </a:ln>
          </c:spPr>
          <c:marker>
            <c:symbol val="circle"/>
            <c:size val="7"/>
            <c:spPr>
              <a:solidFill>
                <a:srgbClr val="C00000"/>
              </a:solidFill>
              <a:ln>
                <a:solidFill>
                  <a:srgbClr val="C00000"/>
                </a:solidFill>
              </a:ln>
            </c:spPr>
          </c:marker>
          <c:dLbls>
            <c:txPr>
              <a:bodyPr/>
              <a:lstStyle/>
              <a:p>
                <a:pPr>
                  <a:defRPr b="1"/>
                </a:pPr>
                <a:endParaRPr lang="en-US"/>
              </a:p>
            </c:txPr>
            <c:dLblPos val="r"/>
            <c:showLegendKey val="0"/>
            <c:showVal val="0"/>
            <c:showCatName val="0"/>
            <c:showSerName val="1"/>
            <c:showPercent val="0"/>
            <c:showBubbleSize val="0"/>
            <c:showLeaderLines val="0"/>
          </c:dLbls>
          <c:xVal>
            <c:numRef>
              <c:f>Calculations!$U$20</c:f>
              <c:numCache>
                <c:formatCode>General</c:formatCode>
                <c:ptCount val="1"/>
                <c:pt idx="0">
                  <c:v>-5</c:v>
                </c:pt>
              </c:numCache>
            </c:numRef>
          </c:xVal>
          <c:yVal>
            <c:numRef>
              <c:f>Calculations!$U$12</c:f>
              <c:numCache>
                <c:formatCode>General</c:formatCode>
                <c:ptCount val="1"/>
                <c:pt idx="0">
                  <c:v>-5</c:v>
                </c:pt>
              </c:numCache>
            </c:numRef>
          </c:yVal>
          <c:smooth val="0"/>
        </c:ser>
        <c:ser>
          <c:idx val="9"/>
          <c:order val="8"/>
          <c:tx>
            <c:strRef>
              <c:f>Calculations!$W$5</c:f>
              <c:strCache>
                <c:ptCount val="1"/>
              </c:strCache>
            </c:strRef>
          </c:tx>
          <c:spPr>
            <a:ln w="28575">
              <a:noFill/>
            </a:ln>
          </c:spPr>
          <c:marker>
            <c:symbol val="circle"/>
            <c:size val="7"/>
            <c:spPr>
              <a:solidFill>
                <a:srgbClr val="C00000"/>
              </a:solidFill>
              <a:ln>
                <a:solidFill>
                  <a:srgbClr val="C00000"/>
                </a:solidFill>
              </a:ln>
            </c:spPr>
          </c:marker>
          <c:dLbls>
            <c:txPr>
              <a:bodyPr/>
              <a:lstStyle/>
              <a:p>
                <a:pPr>
                  <a:defRPr b="1"/>
                </a:pPr>
                <a:endParaRPr lang="en-US"/>
              </a:p>
            </c:txPr>
            <c:showLegendKey val="0"/>
            <c:showVal val="0"/>
            <c:showCatName val="0"/>
            <c:showSerName val="1"/>
            <c:showPercent val="0"/>
            <c:showBubbleSize val="0"/>
            <c:showLeaderLines val="0"/>
          </c:dLbls>
          <c:xVal>
            <c:numRef>
              <c:f>Calculations!$W$20</c:f>
              <c:numCache>
                <c:formatCode>General</c:formatCode>
                <c:ptCount val="1"/>
                <c:pt idx="0">
                  <c:v>-5</c:v>
                </c:pt>
              </c:numCache>
            </c:numRef>
          </c:xVal>
          <c:yVal>
            <c:numRef>
              <c:f>Calculations!$W$12</c:f>
              <c:numCache>
                <c:formatCode>General</c:formatCode>
                <c:ptCount val="1"/>
                <c:pt idx="0">
                  <c:v>-5</c:v>
                </c:pt>
              </c:numCache>
            </c:numRef>
          </c:yVal>
          <c:smooth val="0"/>
        </c:ser>
        <c:ser>
          <c:idx val="10"/>
          <c:order val="9"/>
          <c:tx>
            <c:strRef>
              <c:f>Calculations!$Y$5</c:f>
              <c:strCache>
                <c:ptCount val="1"/>
              </c:strCache>
            </c:strRef>
          </c:tx>
          <c:spPr>
            <a:ln w="28575">
              <a:noFill/>
            </a:ln>
          </c:spPr>
          <c:marker>
            <c:symbol val="circle"/>
            <c:size val="7"/>
            <c:spPr>
              <a:solidFill>
                <a:srgbClr val="C00000"/>
              </a:solidFill>
              <a:ln>
                <a:solidFill>
                  <a:srgbClr val="C00000"/>
                </a:solidFill>
              </a:ln>
            </c:spPr>
          </c:marker>
          <c:dLbls>
            <c:txPr>
              <a:bodyPr/>
              <a:lstStyle/>
              <a:p>
                <a:pPr>
                  <a:defRPr b="1"/>
                </a:pPr>
                <a:endParaRPr lang="en-US"/>
              </a:p>
            </c:txPr>
            <c:showLegendKey val="0"/>
            <c:showVal val="0"/>
            <c:showCatName val="0"/>
            <c:showSerName val="1"/>
            <c:showPercent val="0"/>
            <c:showBubbleSize val="0"/>
            <c:showLeaderLines val="0"/>
          </c:dLbls>
          <c:xVal>
            <c:numRef>
              <c:f>Calculations!$Y$20</c:f>
              <c:numCache>
                <c:formatCode>General</c:formatCode>
                <c:ptCount val="1"/>
                <c:pt idx="0">
                  <c:v>-5</c:v>
                </c:pt>
              </c:numCache>
            </c:numRef>
          </c:xVal>
          <c:yVal>
            <c:numRef>
              <c:f>Calculations!$Y$12</c:f>
              <c:numCache>
                <c:formatCode>General</c:formatCode>
                <c:ptCount val="1"/>
                <c:pt idx="0">
                  <c:v>-5</c:v>
                </c:pt>
              </c:numCache>
            </c:numRef>
          </c:yVal>
          <c:smooth val="0"/>
        </c:ser>
        <c:ser>
          <c:idx val="11"/>
          <c:order val="10"/>
          <c:tx>
            <c:strRef>
              <c:f>Calculations!$AA$5</c:f>
              <c:strCache>
                <c:ptCount val="1"/>
              </c:strCache>
            </c:strRef>
          </c:tx>
          <c:spPr>
            <a:ln w="28575">
              <a:noFill/>
            </a:ln>
          </c:spPr>
          <c:marker>
            <c:symbol val="circle"/>
            <c:size val="7"/>
            <c:spPr>
              <a:solidFill>
                <a:srgbClr val="C00000"/>
              </a:solidFill>
              <a:ln>
                <a:solidFill>
                  <a:srgbClr val="C00000"/>
                </a:solidFill>
              </a:ln>
            </c:spPr>
          </c:marker>
          <c:dLbls>
            <c:txPr>
              <a:bodyPr/>
              <a:lstStyle/>
              <a:p>
                <a:pPr>
                  <a:defRPr b="1"/>
                </a:pPr>
                <a:endParaRPr lang="en-US"/>
              </a:p>
            </c:txPr>
            <c:showLegendKey val="0"/>
            <c:showVal val="0"/>
            <c:showCatName val="0"/>
            <c:showSerName val="1"/>
            <c:showPercent val="0"/>
            <c:showBubbleSize val="0"/>
            <c:showLeaderLines val="0"/>
          </c:dLbls>
          <c:xVal>
            <c:numRef>
              <c:f>Calculations!$AA$20</c:f>
              <c:numCache>
                <c:formatCode>General</c:formatCode>
                <c:ptCount val="1"/>
                <c:pt idx="0">
                  <c:v>-5</c:v>
                </c:pt>
              </c:numCache>
            </c:numRef>
          </c:xVal>
          <c:yVal>
            <c:numRef>
              <c:f>Calculations!$AA$12</c:f>
              <c:numCache>
                <c:formatCode>General</c:formatCode>
                <c:ptCount val="1"/>
                <c:pt idx="0">
                  <c:v>-5</c:v>
                </c:pt>
              </c:numCache>
            </c:numRef>
          </c:yVal>
          <c:smooth val="0"/>
        </c:ser>
        <c:ser>
          <c:idx val="12"/>
          <c:order val="11"/>
          <c:tx>
            <c:strRef>
              <c:f>Calculations!$AC$5</c:f>
              <c:strCache>
                <c:ptCount val="1"/>
              </c:strCache>
            </c:strRef>
          </c:tx>
          <c:spPr>
            <a:ln w="28575">
              <a:noFill/>
            </a:ln>
          </c:spPr>
          <c:marker>
            <c:symbol val="circle"/>
            <c:size val="7"/>
            <c:spPr>
              <a:solidFill>
                <a:srgbClr val="C00000"/>
              </a:solidFill>
              <a:ln>
                <a:solidFill>
                  <a:srgbClr val="C00000"/>
                </a:solidFill>
              </a:ln>
            </c:spPr>
          </c:marker>
          <c:dLbls>
            <c:txPr>
              <a:bodyPr/>
              <a:lstStyle/>
              <a:p>
                <a:pPr>
                  <a:defRPr b="1"/>
                </a:pPr>
                <a:endParaRPr lang="en-US"/>
              </a:p>
            </c:txPr>
            <c:showLegendKey val="0"/>
            <c:showVal val="0"/>
            <c:showCatName val="0"/>
            <c:showSerName val="1"/>
            <c:showPercent val="0"/>
            <c:showBubbleSize val="0"/>
            <c:showLeaderLines val="0"/>
          </c:dLbls>
          <c:xVal>
            <c:numRef>
              <c:f>Calculations!$AC$20</c:f>
              <c:numCache>
                <c:formatCode>General</c:formatCode>
                <c:ptCount val="1"/>
                <c:pt idx="0">
                  <c:v>-5</c:v>
                </c:pt>
              </c:numCache>
            </c:numRef>
          </c:xVal>
          <c:yVal>
            <c:numRef>
              <c:f>Calculations!$AC$12</c:f>
              <c:numCache>
                <c:formatCode>General</c:formatCode>
                <c:ptCount val="1"/>
                <c:pt idx="0">
                  <c:v>-5</c:v>
                </c:pt>
              </c:numCache>
            </c:numRef>
          </c:yVal>
          <c:smooth val="0"/>
        </c:ser>
        <c:ser>
          <c:idx val="13"/>
          <c:order val="12"/>
          <c:tx>
            <c:strRef>
              <c:f>Calculations!$AE$5</c:f>
              <c:strCache>
                <c:ptCount val="1"/>
              </c:strCache>
            </c:strRef>
          </c:tx>
          <c:spPr>
            <a:ln w="28575">
              <a:noFill/>
            </a:ln>
          </c:spPr>
          <c:marker>
            <c:symbol val="circle"/>
            <c:size val="7"/>
            <c:spPr>
              <a:solidFill>
                <a:srgbClr val="C00000"/>
              </a:solidFill>
              <a:ln>
                <a:solidFill>
                  <a:srgbClr val="C00000"/>
                </a:solidFill>
              </a:ln>
            </c:spPr>
          </c:marker>
          <c:dLbls>
            <c:txPr>
              <a:bodyPr/>
              <a:lstStyle/>
              <a:p>
                <a:pPr>
                  <a:defRPr b="1"/>
                </a:pPr>
                <a:endParaRPr lang="en-US"/>
              </a:p>
            </c:txPr>
            <c:showLegendKey val="0"/>
            <c:showVal val="0"/>
            <c:showCatName val="0"/>
            <c:showSerName val="1"/>
            <c:showPercent val="0"/>
            <c:showBubbleSize val="0"/>
            <c:showLeaderLines val="0"/>
          </c:dLbls>
          <c:xVal>
            <c:numRef>
              <c:f>Calculations!$AE$20</c:f>
              <c:numCache>
                <c:formatCode>General</c:formatCode>
                <c:ptCount val="1"/>
                <c:pt idx="0">
                  <c:v>-5</c:v>
                </c:pt>
              </c:numCache>
            </c:numRef>
          </c:xVal>
          <c:yVal>
            <c:numRef>
              <c:f>Calculations!$AE$12</c:f>
              <c:numCache>
                <c:formatCode>General</c:formatCode>
                <c:ptCount val="1"/>
                <c:pt idx="0">
                  <c:v>-5</c:v>
                </c:pt>
              </c:numCache>
            </c:numRef>
          </c:yVal>
          <c:smooth val="0"/>
        </c:ser>
        <c:ser>
          <c:idx val="7"/>
          <c:order val="13"/>
          <c:tx>
            <c:strRef>
              <c:f>Calculations!$S$5</c:f>
              <c:strCache>
                <c:ptCount val="1"/>
                <c:pt idx="0">
                  <c:v>Wyse</c:v>
                </c:pt>
              </c:strCache>
            </c:strRef>
          </c:tx>
          <c:spPr>
            <a:ln w="28575">
              <a:noFill/>
            </a:ln>
          </c:spPr>
          <c:marker>
            <c:symbol val="circle"/>
            <c:size val="7"/>
            <c:spPr>
              <a:solidFill>
                <a:srgbClr val="C00000"/>
              </a:solidFill>
              <a:ln>
                <a:solidFill>
                  <a:srgbClr val="C00000"/>
                </a:solidFill>
              </a:ln>
            </c:spPr>
          </c:marker>
          <c:dLbls>
            <c:txPr>
              <a:bodyPr/>
              <a:lstStyle/>
              <a:p>
                <a:pPr>
                  <a:defRPr b="1"/>
                </a:pPr>
                <a:endParaRPr lang="en-US"/>
              </a:p>
            </c:txPr>
            <c:dLblPos val="r"/>
            <c:showLegendKey val="0"/>
            <c:showVal val="0"/>
            <c:showCatName val="0"/>
            <c:showSerName val="1"/>
            <c:showPercent val="0"/>
            <c:showBubbleSize val="0"/>
            <c:showLeaderLines val="0"/>
          </c:dLbls>
          <c:xVal>
            <c:numRef>
              <c:f>Calculations!$S$20</c:f>
              <c:numCache>
                <c:formatCode>General</c:formatCode>
                <c:ptCount val="1"/>
                <c:pt idx="0">
                  <c:v>20</c:v>
                </c:pt>
              </c:numCache>
            </c:numRef>
          </c:xVal>
          <c:yVal>
            <c:numRef>
              <c:f>Calculations!$S$12</c:f>
              <c:numCache>
                <c:formatCode>General</c:formatCode>
                <c:ptCount val="1"/>
                <c:pt idx="0">
                  <c:v>15</c:v>
                </c:pt>
              </c:numCache>
            </c:numRef>
          </c:yVal>
          <c:smooth val="0"/>
        </c:ser>
        <c:dLbls>
          <c:showLegendKey val="0"/>
          <c:showVal val="0"/>
          <c:showCatName val="0"/>
          <c:showSerName val="0"/>
          <c:showPercent val="0"/>
          <c:showBubbleSize val="0"/>
        </c:dLbls>
        <c:axId val="98063872"/>
        <c:axId val="98065408"/>
      </c:scatterChart>
      <c:valAx>
        <c:axId val="98063872"/>
        <c:scaling>
          <c:orientation val="minMax"/>
          <c:max val="22"/>
          <c:min val="-1"/>
        </c:scaling>
        <c:delete val="1"/>
        <c:axPos val="b"/>
        <c:numFmt formatCode="General" sourceLinked="1"/>
        <c:majorTickMark val="out"/>
        <c:minorTickMark val="none"/>
        <c:tickLblPos val="none"/>
        <c:crossAx val="98065408"/>
        <c:crosses val="autoZero"/>
        <c:crossBetween val="midCat"/>
        <c:majorUnit val="1"/>
      </c:valAx>
      <c:valAx>
        <c:axId val="98065408"/>
        <c:scaling>
          <c:orientation val="minMax"/>
          <c:max val="22"/>
          <c:min val="-1"/>
        </c:scaling>
        <c:delete val="1"/>
        <c:axPos val="l"/>
        <c:numFmt formatCode="General" sourceLinked="1"/>
        <c:majorTickMark val="out"/>
        <c:minorTickMark val="none"/>
        <c:tickLblPos val="none"/>
        <c:crossAx val="98063872"/>
        <c:crosses val="autoZero"/>
        <c:crossBetween val="midCat"/>
        <c:majorUnit val="1"/>
      </c:valAx>
      <c:spPr>
        <a:blipFill>
          <a:blip xmlns:r="http://schemas.openxmlformats.org/officeDocument/2006/relationships" r:embed="rId1"/>
          <a:stretch>
            <a:fillRect/>
          </a:stretch>
        </a:blipFill>
        <a:ln w="25400">
          <a:noFill/>
        </a:ln>
      </c:spPr>
    </c:plotArea>
    <c:plotVisOnly val="1"/>
    <c:dispBlanksAs val="gap"/>
    <c:showDLblsOverMax val="0"/>
  </c:chart>
  <c:spPr>
    <a:noFill/>
  </c:spPr>
  <c:txPr>
    <a:bodyPr/>
    <a:lstStyle/>
    <a:p>
      <a:pPr>
        <a:defRPr sz="1100"/>
      </a:pPr>
      <a:endParaRPr lang="en-US"/>
    </a:p>
  </c:txPr>
  <c:printSettings>
    <c:headerFooter/>
    <c:pageMargins b="0.75000000000000677" l="0.70000000000000062" r="0.70000000000000062" t="0.750000000000006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9525</xdr:rowOff>
    </xdr:from>
    <xdr:to>
      <xdr:col>2</xdr:col>
      <xdr:colOff>9525</xdr:colOff>
      <xdr:row>0</xdr:row>
      <xdr:rowOff>704850</xdr:rowOff>
    </xdr:to>
    <xdr:pic>
      <xdr:nvPicPr>
        <xdr:cNvPr id="3" name="Picture 2" descr="excel-header-ITRG.jpg"/>
        <xdr:cNvPicPr>
          <a:picLocks noChangeAspect="1"/>
        </xdr:cNvPicPr>
      </xdr:nvPicPr>
      <xdr:blipFill>
        <a:blip xmlns:r="http://schemas.openxmlformats.org/officeDocument/2006/relationships" r:embed="rId1" cstate="print"/>
        <a:srcRect/>
        <a:stretch>
          <a:fillRect/>
        </a:stretch>
      </xdr:blipFill>
      <xdr:spPr bwMode="auto">
        <a:xfrm>
          <a:off x="219075" y="9525"/>
          <a:ext cx="7943850" cy="6953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88900</xdr:rowOff>
    </xdr:from>
    <xdr:to>
      <xdr:col>7</xdr:col>
      <xdr:colOff>0</xdr:colOff>
      <xdr:row>30</xdr:row>
      <xdr:rowOff>228601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0</xdr:row>
      <xdr:rowOff>0</xdr:rowOff>
    </xdr:from>
    <xdr:to>
      <xdr:col>10</xdr:col>
      <xdr:colOff>9525</xdr:colOff>
      <xdr:row>1</xdr:row>
      <xdr:rowOff>504825</xdr:rowOff>
    </xdr:to>
    <xdr:pic>
      <xdr:nvPicPr>
        <xdr:cNvPr id="3" name="Picture 2" descr="excel-header-ITRG.jpg"/>
        <xdr:cNvPicPr>
          <a:picLocks noChangeAspect="1"/>
        </xdr:cNvPicPr>
      </xdr:nvPicPr>
      <xdr:blipFill>
        <a:blip xmlns:r="http://schemas.openxmlformats.org/officeDocument/2006/relationships" r:embed="rId2" cstate="print"/>
        <a:srcRect/>
        <a:stretch>
          <a:fillRect/>
        </a:stretch>
      </xdr:blipFill>
      <xdr:spPr bwMode="auto">
        <a:xfrm>
          <a:off x="190500" y="0"/>
          <a:ext cx="7953375" cy="6953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Info-Tech">
      <a:dk1>
        <a:sysClr val="windowText" lastClr="000000"/>
      </a:dk1>
      <a:lt1>
        <a:sysClr val="window" lastClr="FFFFFF"/>
      </a:lt1>
      <a:dk2>
        <a:srgbClr val="1F497D"/>
      </a:dk2>
      <a:lt2>
        <a:srgbClr val="EEECE1"/>
      </a:lt2>
      <a:accent1>
        <a:srgbClr val="C00000"/>
      </a:accent1>
      <a:accent2>
        <a:srgbClr val="D9D9D9"/>
      </a:accent2>
      <a:accent3>
        <a:srgbClr val="BCD1D8"/>
      </a:accent3>
      <a:accent4>
        <a:srgbClr val="568C99"/>
      </a:accent4>
      <a:accent5>
        <a:srgbClr val="2E577C"/>
      </a:accent5>
      <a:accent6>
        <a:srgbClr val="948A54"/>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N17"/>
  <sheetViews>
    <sheetView showGridLines="0" tabSelected="1" workbookViewId="0">
      <selection activeCell="A76" sqref="A76"/>
    </sheetView>
  </sheetViews>
  <sheetFormatPr defaultColWidth="9.140625" defaultRowHeight="15" x14ac:dyDescent="0.25"/>
  <cols>
    <col min="1" max="1" width="2.85546875" customWidth="1"/>
    <col min="2" max="2" width="119" customWidth="1"/>
    <col min="3" max="3" width="3.5703125" customWidth="1"/>
    <col min="4" max="4" width="8.28515625" customWidth="1"/>
  </cols>
  <sheetData>
    <row r="1" spans="2:14" ht="71.25" customHeight="1" x14ac:dyDescent="0.25"/>
    <row r="2" spans="2:14" ht="33.75" customHeight="1" x14ac:dyDescent="0.25">
      <c r="B2" s="130" t="s">
        <v>92</v>
      </c>
    </row>
    <row r="3" spans="2:14" x14ac:dyDescent="0.25">
      <c r="B3" s="120" t="s">
        <v>34</v>
      </c>
    </row>
    <row r="4" spans="2:14" ht="45" customHeight="1" x14ac:dyDescent="0.25">
      <c r="B4" s="163" t="s">
        <v>94</v>
      </c>
    </row>
    <row r="5" spans="2:14" x14ac:dyDescent="0.25">
      <c r="B5" s="121" t="s">
        <v>37</v>
      </c>
      <c r="C5" s="5"/>
      <c r="D5" s="5"/>
      <c r="E5" s="5"/>
      <c r="F5" s="5"/>
      <c r="G5" s="5"/>
      <c r="H5" s="5"/>
      <c r="I5" s="5"/>
      <c r="J5" s="5"/>
      <c r="K5" s="5"/>
      <c r="L5" s="5"/>
      <c r="M5" s="5"/>
      <c r="N5" s="5"/>
    </row>
    <row r="6" spans="2:14" x14ac:dyDescent="0.25">
      <c r="B6" s="121" t="s">
        <v>38</v>
      </c>
      <c r="C6" s="5"/>
      <c r="D6" s="5"/>
      <c r="E6" s="5"/>
      <c r="F6" s="5"/>
      <c r="G6" s="5"/>
      <c r="H6" s="5"/>
      <c r="I6" s="5"/>
      <c r="J6" s="5"/>
      <c r="K6" s="5"/>
      <c r="L6" s="5"/>
      <c r="M6" s="5"/>
      <c r="N6" s="5"/>
    </row>
    <row r="7" spans="2:14" x14ac:dyDescent="0.25">
      <c r="B7" s="121" t="s">
        <v>39</v>
      </c>
      <c r="C7" s="5"/>
      <c r="D7" s="5"/>
      <c r="E7" s="5"/>
      <c r="F7" s="5"/>
      <c r="G7" s="5"/>
      <c r="H7" s="5"/>
      <c r="I7" s="5"/>
      <c r="J7" s="5"/>
      <c r="K7" s="5"/>
      <c r="L7" s="5"/>
      <c r="M7" s="5"/>
      <c r="N7" s="5"/>
    </row>
    <row r="8" spans="2:14" ht="21" customHeight="1" x14ac:dyDescent="0.25">
      <c r="B8" s="120" t="s">
        <v>35</v>
      </c>
    </row>
    <row r="9" spans="2:14" ht="25.5" x14ac:dyDescent="0.25">
      <c r="B9" s="121" t="s">
        <v>93</v>
      </c>
      <c r="C9" s="5"/>
      <c r="D9" s="5"/>
      <c r="E9" s="5"/>
      <c r="F9" s="5"/>
      <c r="G9" s="5"/>
      <c r="H9" s="5"/>
      <c r="I9" s="5"/>
      <c r="J9" s="5"/>
      <c r="K9" s="5"/>
      <c r="L9" s="5"/>
      <c r="M9" s="5"/>
      <c r="N9" s="5"/>
    </row>
    <row r="10" spans="2:14" ht="30.75" customHeight="1" x14ac:dyDescent="0.25">
      <c r="B10" s="122" t="s">
        <v>79</v>
      </c>
      <c r="C10" s="6"/>
      <c r="D10" s="6"/>
      <c r="E10" s="6"/>
      <c r="F10" s="6"/>
      <c r="G10" s="6"/>
      <c r="H10" s="6"/>
      <c r="I10" s="6"/>
      <c r="J10" s="6"/>
      <c r="K10" s="6"/>
      <c r="L10" s="6"/>
      <c r="M10" s="6"/>
      <c r="N10" s="6"/>
    </row>
    <row r="11" spans="2:14" ht="15" customHeight="1" x14ac:dyDescent="0.25"/>
    <row r="12" spans="2:14" ht="15" customHeight="1" x14ac:dyDescent="0.25"/>
    <row r="13" spans="2:14" ht="63.75" x14ac:dyDescent="0.25">
      <c r="B13" s="3" t="s">
        <v>36</v>
      </c>
    </row>
    <row r="17" spans="2:2" x14ac:dyDescent="0.25">
      <c r="B17" s="4"/>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E35"/>
  <sheetViews>
    <sheetView showGridLines="0" workbookViewId="0">
      <selection activeCell="C6" sqref="C6"/>
    </sheetView>
  </sheetViews>
  <sheetFormatPr defaultColWidth="9.140625" defaultRowHeight="15.75" x14ac:dyDescent="0.25"/>
  <cols>
    <col min="1" max="1" width="2.85546875" style="1" customWidth="1"/>
    <col min="2" max="2" width="21.42578125" style="1" customWidth="1"/>
    <col min="3" max="3" width="50" style="1" customWidth="1"/>
    <col min="4" max="4" width="18.85546875" style="1" customWidth="1"/>
    <col min="5" max="5" width="17.85546875" style="1" customWidth="1"/>
    <col min="6" max="6" width="3.5703125" style="1" customWidth="1"/>
    <col min="7" max="16384" width="9.140625" style="1"/>
  </cols>
  <sheetData>
    <row r="1" spans="2:5" ht="15" customHeight="1" x14ac:dyDescent="0.25"/>
    <row r="2" spans="2:5" ht="33.75" customHeight="1" x14ac:dyDescent="0.25">
      <c r="B2" s="167" t="s">
        <v>40</v>
      </c>
      <c r="C2" s="168"/>
      <c r="D2" s="168"/>
      <c r="E2" s="169"/>
    </row>
    <row r="3" spans="2:5" ht="64.5" customHeight="1" x14ac:dyDescent="0.25">
      <c r="B3" s="170" t="s">
        <v>80</v>
      </c>
      <c r="C3" s="170"/>
      <c r="D3" s="170"/>
      <c r="E3" s="170"/>
    </row>
    <row r="4" spans="2:5" ht="27.75" customHeight="1" x14ac:dyDescent="0.25">
      <c r="B4" s="166" t="s">
        <v>42</v>
      </c>
      <c r="C4" s="166"/>
      <c r="D4" s="166"/>
      <c r="E4" s="166"/>
    </row>
    <row r="6" spans="2:5" x14ac:dyDescent="0.25">
      <c r="B6" s="124" t="s">
        <v>63</v>
      </c>
      <c r="C6" s="125" t="s">
        <v>64</v>
      </c>
    </row>
    <row r="8" spans="2:5" x14ac:dyDescent="0.25">
      <c r="B8" s="126" t="s">
        <v>21</v>
      </c>
      <c r="C8" s="126" t="s">
        <v>23</v>
      </c>
      <c r="D8" s="126" t="s">
        <v>81</v>
      </c>
      <c r="E8" s="126" t="s">
        <v>46</v>
      </c>
    </row>
    <row r="9" spans="2:5" ht="7.5" customHeight="1" x14ac:dyDescent="0.25">
      <c r="B9" s="123"/>
      <c r="C9" s="123"/>
    </row>
    <row r="10" spans="2:5" ht="26.25" x14ac:dyDescent="0.25">
      <c r="B10" s="131" t="s">
        <v>16</v>
      </c>
      <c r="C10" s="132" t="s">
        <v>41</v>
      </c>
      <c r="D10" s="127">
        <v>0.5</v>
      </c>
      <c r="E10" s="128">
        <v>0.5</v>
      </c>
    </row>
    <row r="11" spans="2:5" ht="3.75" customHeight="1" x14ac:dyDescent="0.25">
      <c r="B11" s="133"/>
      <c r="C11" s="133"/>
      <c r="D11" s="127"/>
      <c r="E11" s="127"/>
    </row>
    <row r="12" spans="2:5" ht="26.25" x14ac:dyDescent="0.25">
      <c r="B12" s="131" t="s">
        <v>15</v>
      </c>
      <c r="C12" s="132" t="s">
        <v>95</v>
      </c>
      <c r="D12" s="127">
        <v>0.5</v>
      </c>
      <c r="E12" s="128">
        <v>0.5</v>
      </c>
    </row>
    <row r="13" spans="2:5" ht="3.75" customHeight="1" x14ac:dyDescent="0.25">
      <c r="B13" s="133"/>
      <c r="C13" s="133"/>
      <c r="D13" s="127"/>
      <c r="E13" s="127"/>
    </row>
    <row r="14" spans="2:5" x14ac:dyDescent="0.25">
      <c r="B14" s="134" t="s">
        <v>22</v>
      </c>
      <c r="C14" s="133"/>
      <c r="D14" s="127">
        <f>SUM(D10:D12)</f>
        <v>1</v>
      </c>
      <c r="E14" s="127">
        <f>SUM(E10:E12)</f>
        <v>1</v>
      </c>
    </row>
    <row r="15" spans="2:5" ht="11.25" customHeight="1" x14ac:dyDescent="0.25">
      <c r="B15" s="133"/>
      <c r="C15" s="133"/>
      <c r="D15" s="124"/>
      <c r="E15" s="124"/>
    </row>
    <row r="16" spans="2:5" ht="26.25" x14ac:dyDescent="0.25">
      <c r="B16" s="131" t="str">
        <f>Calculations!B14</f>
        <v>Viability</v>
      </c>
      <c r="C16" s="135" t="s">
        <v>71</v>
      </c>
      <c r="D16" s="127">
        <v>0.25</v>
      </c>
      <c r="E16" s="128">
        <v>0.25</v>
      </c>
    </row>
    <row r="17" spans="2:5" ht="3.75" customHeight="1" x14ac:dyDescent="0.25">
      <c r="B17" s="131"/>
      <c r="C17" s="136"/>
      <c r="D17" s="127"/>
      <c r="E17" s="127"/>
    </row>
    <row r="18" spans="2:5" ht="26.25" x14ac:dyDescent="0.25">
      <c r="B18" s="131" t="str">
        <f>Calculations!B15</f>
        <v>Strategy</v>
      </c>
      <c r="C18" s="135" t="s">
        <v>72</v>
      </c>
      <c r="D18" s="127">
        <v>0.3</v>
      </c>
      <c r="E18" s="128">
        <v>0.3</v>
      </c>
    </row>
    <row r="19" spans="2:5" ht="3.75" customHeight="1" x14ac:dyDescent="0.25">
      <c r="B19" s="131"/>
      <c r="C19" s="136"/>
      <c r="D19" s="127"/>
      <c r="E19" s="127"/>
    </row>
    <row r="20" spans="2:5" ht="26.25" x14ac:dyDescent="0.25">
      <c r="B20" s="131" t="str">
        <f>Calculations!B16</f>
        <v>Reach</v>
      </c>
      <c r="C20" s="135" t="s">
        <v>73</v>
      </c>
      <c r="D20" s="127">
        <v>0.3</v>
      </c>
      <c r="E20" s="128">
        <v>0.3</v>
      </c>
    </row>
    <row r="21" spans="2:5" ht="3.75" customHeight="1" x14ac:dyDescent="0.25">
      <c r="B21" s="131"/>
      <c r="C21" s="136"/>
      <c r="D21" s="127"/>
      <c r="E21" s="127"/>
    </row>
    <row r="22" spans="2:5" ht="26.25" x14ac:dyDescent="0.25">
      <c r="B22" s="131" t="str">
        <f>Calculations!B17</f>
        <v>Channel</v>
      </c>
      <c r="C22" s="135" t="s">
        <v>74</v>
      </c>
      <c r="D22" s="127">
        <v>0.15</v>
      </c>
      <c r="E22" s="128">
        <v>0.15</v>
      </c>
    </row>
    <row r="23" spans="2:5" ht="3.75" customHeight="1" x14ac:dyDescent="0.25">
      <c r="B23" s="133"/>
      <c r="C23" s="133"/>
      <c r="D23" s="127"/>
      <c r="E23" s="127"/>
    </row>
    <row r="24" spans="2:5" x14ac:dyDescent="0.25">
      <c r="B24" s="134" t="s">
        <v>22</v>
      </c>
      <c r="C24" s="133"/>
      <c r="D24" s="127">
        <f>SUM(D16,D18,D20,D22)</f>
        <v>1</v>
      </c>
      <c r="E24" s="127">
        <f>SUM(E16:E22)</f>
        <v>1</v>
      </c>
    </row>
    <row r="25" spans="2:5" ht="11.25" customHeight="1" x14ac:dyDescent="0.25">
      <c r="B25" s="133"/>
      <c r="C25" s="133"/>
      <c r="D25" s="129"/>
      <c r="E25" s="129"/>
    </row>
    <row r="26" spans="2:5" ht="26.25" x14ac:dyDescent="0.25">
      <c r="B26" s="131" t="str">
        <f>Calculations!B7</f>
        <v>Features</v>
      </c>
      <c r="C26" s="135" t="s">
        <v>75</v>
      </c>
      <c r="D26" s="127">
        <v>0.3</v>
      </c>
      <c r="E26" s="128">
        <v>0.3</v>
      </c>
    </row>
    <row r="27" spans="2:5" ht="3.75" customHeight="1" x14ac:dyDescent="0.25">
      <c r="B27" s="131"/>
      <c r="C27" s="137"/>
      <c r="D27" s="127"/>
      <c r="E27" s="127"/>
    </row>
    <row r="28" spans="2:5" ht="26.25" x14ac:dyDescent="0.25">
      <c r="B28" s="131" t="str">
        <f>Calculations!B8</f>
        <v>Usability</v>
      </c>
      <c r="C28" s="135" t="s">
        <v>76</v>
      </c>
      <c r="D28" s="127">
        <v>0.3</v>
      </c>
      <c r="E28" s="128">
        <v>0.3</v>
      </c>
    </row>
    <row r="29" spans="2:5" ht="3.75" customHeight="1" x14ac:dyDescent="0.25">
      <c r="B29" s="131"/>
      <c r="C29" s="136"/>
      <c r="D29" s="127"/>
      <c r="E29" s="127"/>
    </row>
    <row r="30" spans="2:5" ht="26.25" x14ac:dyDescent="0.25">
      <c r="B30" s="131" t="str">
        <f>Calculations!B9</f>
        <v>Affordability</v>
      </c>
      <c r="C30" s="138" t="s">
        <v>77</v>
      </c>
      <c r="D30" s="127">
        <v>0.2</v>
      </c>
      <c r="E30" s="128">
        <v>0.2</v>
      </c>
    </row>
    <row r="31" spans="2:5" ht="3.75" customHeight="1" x14ac:dyDescent="0.25">
      <c r="B31" s="131"/>
      <c r="C31" s="136"/>
      <c r="D31" s="127"/>
      <c r="E31" s="127"/>
    </row>
    <row r="32" spans="2:5" ht="26.25" x14ac:dyDescent="0.25">
      <c r="B32" s="131" t="str">
        <f>Calculations!B10</f>
        <v>Architecture</v>
      </c>
      <c r="C32" s="135" t="s">
        <v>78</v>
      </c>
      <c r="D32" s="127">
        <v>0.2</v>
      </c>
      <c r="E32" s="128">
        <v>0.2</v>
      </c>
    </row>
    <row r="33" spans="2:5" ht="3.75" customHeight="1" x14ac:dyDescent="0.25">
      <c r="B33" s="133"/>
      <c r="C33" s="133"/>
      <c r="D33" s="127"/>
      <c r="E33" s="127"/>
    </row>
    <row r="34" spans="2:5" x14ac:dyDescent="0.25">
      <c r="B34" s="134" t="s">
        <v>22</v>
      </c>
      <c r="C34" s="133"/>
      <c r="D34" s="127">
        <f>SUM(D26:D32)</f>
        <v>1</v>
      </c>
      <c r="E34" s="127">
        <f>SUM(E26:E32)</f>
        <v>1</v>
      </c>
    </row>
    <row r="35" spans="2:5" ht="18.75" customHeight="1" x14ac:dyDescent="0.25"/>
  </sheetData>
  <mergeCells count="3">
    <mergeCell ref="B4:E4"/>
    <mergeCell ref="B2:E2"/>
    <mergeCell ref="B3:E3"/>
  </mergeCells>
  <conditionalFormatting sqref="E34 E14 E24">
    <cfRule type="cellIs" dxfId="2" priority="1" operator="equal">
      <formula>1</formula>
    </cfRule>
    <cfRule type="cellIs" dxfId="1" priority="2" operator="lessThan">
      <formula>1</formula>
    </cfRule>
    <cfRule type="cellIs" dxfId="0" priority="3" operator="greaterThan">
      <formula>1</formula>
    </cfRule>
  </conditionalFormatting>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L50"/>
  <sheetViews>
    <sheetView showGridLines="0" zoomScaleNormal="100" workbookViewId="0">
      <selection activeCell="A108" sqref="A108"/>
    </sheetView>
  </sheetViews>
  <sheetFormatPr defaultColWidth="9.140625" defaultRowHeight="15.75" x14ac:dyDescent="0.25"/>
  <cols>
    <col min="1" max="1" width="2.85546875" style="1" customWidth="1"/>
    <col min="2" max="2" width="10.7109375" style="1" customWidth="1"/>
    <col min="3" max="3" width="21.42578125" style="1" customWidth="1"/>
    <col min="4" max="4" width="10.7109375" style="1" customWidth="1"/>
    <col min="5" max="6" width="21.42578125" style="1" customWidth="1"/>
    <col min="7" max="8" width="10.7109375" style="1" customWidth="1"/>
    <col min="9" max="9" width="3.5703125" style="1" customWidth="1"/>
    <col min="10" max="10" width="8.42578125" style="1" customWidth="1"/>
    <col min="11" max="16384" width="9.140625" style="1"/>
  </cols>
  <sheetData>
    <row r="1" spans="2:12" ht="15" customHeight="1" x14ac:dyDescent="0.25"/>
    <row r="2" spans="2:12" ht="48.75" customHeight="1" x14ac:dyDescent="0.25">
      <c r="B2" s="2"/>
      <c r="J2" s="2"/>
    </row>
    <row r="3" spans="2:12" ht="33.75" customHeight="1" x14ac:dyDescent="0.25">
      <c r="B3" s="167" t="s">
        <v>43</v>
      </c>
      <c r="C3" s="168"/>
      <c r="D3" s="168"/>
      <c r="E3" s="168"/>
      <c r="F3" s="168"/>
      <c r="G3" s="168"/>
      <c r="H3" s="168"/>
      <c r="I3" s="164"/>
      <c r="J3" s="165"/>
    </row>
    <row r="4" spans="2:12" ht="78.75" customHeight="1" x14ac:dyDescent="0.25">
      <c r="B4" s="171" t="s">
        <v>44</v>
      </c>
      <c r="C4" s="171"/>
      <c r="D4" s="171"/>
      <c r="E4" s="171"/>
      <c r="F4" s="171"/>
      <c r="G4" s="171"/>
      <c r="H4" s="171"/>
      <c r="I4" s="8"/>
      <c r="J4" s="8"/>
      <c r="K4" s="8"/>
      <c r="L4" s="8"/>
    </row>
    <row r="5" spans="2:12" ht="15.75" customHeight="1" x14ac:dyDescent="0.25">
      <c r="B5" s="7"/>
      <c r="C5" s="7"/>
      <c r="D5" s="7"/>
      <c r="E5" s="7"/>
      <c r="F5" s="7"/>
      <c r="G5" s="7"/>
      <c r="H5" s="7"/>
      <c r="I5" s="8"/>
      <c r="J5" s="8"/>
      <c r="K5" s="8"/>
      <c r="L5" s="8"/>
    </row>
    <row r="6" spans="2:12" ht="18.75" customHeight="1" x14ac:dyDescent="0.25">
      <c r="B6" s="172" t="str">
        <f xml:space="preserve"> "Custom Vendor Landscape™ for " &amp;'2. Data Entry'!C6</f>
        <v>Custom Vendor Landscape™ for [Enterprise Name Here]</v>
      </c>
      <c r="C6" s="172"/>
      <c r="D6" s="172"/>
      <c r="E6" s="172"/>
      <c r="F6" s="172"/>
      <c r="G6" s="172"/>
      <c r="H6" s="172"/>
      <c r="I6" s="139"/>
      <c r="J6" s="139"/>
      <c r="K6" s="8"/>
      <c r="L6" s="8"/>
    </row>
    <row r="7" spans="2:12" ht="7.5" customHeight="1" x14ac:dyDescent="0.25"/>
    <row r="8" spans="2:12" ht="18.75" customHeight="1" x14ac:dyDescent="0.25"/>
    <row r="9" spans="2:12" ht="18.75" customHeight="1" x14ac:dyDescent="0.25"/>
    <row r="10" spans="2:12" ht="18.75" customHeight="1" x14ac:dyDescent="0.25"/>
    <row r="11" spans="2:12" ht="18.75" customHeight="1" x14ac:dyDescent="0.25"/>
    <row r="12" spans="2:12" ht="18.75" customHeight="1" x14ac:dyDescent="0.25"/>
    <row r="13" spans="2:12" ht="18.75" customHeight="1" x14ac:dyDescent="0.25"/>
    <row r="14" spans="2:12" ht="18.75" customHeight="1" x14ac:dyDescent="0.25"/>
    <row r="15" spans="2:12" ht="18.75" customHeight="1" x14ac:dyDescent="0.25"/>
    <row r="16" spans="2:12" ht="18.75" customHeight="1" x14ac:dyDescent="0.25"/>
    <row r="17" spans="2:2" ht="18.75" customHeight="1" x14ac:dyDescent="0.25"/>
    <row r="18" spans="2:2" ht="18.75" customHeight="1" x14ac:dyDescent="0.25"/>
    <row r="19" spans="2:2" ht="18.75" customHeight="1" x14ac:dyDescent="0.25"/>
    <row r="20" spans="2:2" ht="18.75" customHeight="1" x14ac:dyDescent="0.25"/>
    <row r="21" spans="2:2" ht="18.75" customHeight="1" x14ac:dyDescent="0.25"/>
    <row r="22" spans="2:2" ht="18.75" customHeight="1" x14ac:dyDescent="0.25"/>
    <row r="23" spans="2:2" ht="18.75" customHeight="1" x14ac:dyDescent="0.25"/>
    <row r="24" spans="2:2" ht="18.75" customHeight="1" x14ac:dyDescent="0.25"/>
    <row r="25" spans="2:2" ht="18.75" customHeight="1" x14ac:dyDescent="0.25"/>
    <row r="26" spans="2:2" ht="18.75" customHeight="1" x14ac:dyDescent="0.25"/>
    <row r="27" spans="2:2" ht="18.75" customHeight="1" x14ac:dyDescent="0.25"/>
    <row r="28" spans="2:2" ht="18.75" customHeight="1" x14ac:dyDescent="0.25"/>
    <row r="29" spans="2:2" ht="18.75" customHeight="1" x14ac:dyDescent="0.25"/>
    <row r="30" spans="2:2" ht="18.75" customHeight="1" x14ac:dyDescent="0.25"/>
    <row r="31" spans="2:2" ht="18.75" customHeight="1" x14ac:dyDescent="0.25">
      <c r="B31" s="2"/>
    </row>
    <row r="32" spans="2:2" ht="11.25" customHeight="1" x14ac:dyDescent="0.25">
      <c r="B32" s="2"/>
    </row>
    <row r="33" spans="2:8" ht="18.75" customHeight="1" x14ac:dyDescent="0.25">
      <c r="B33" s="176" t="s">
        <v>45</v>
      </c>
      <c r="C33" s="176"/>
      <c r="D33" s="176"/>
      <c r="E33" s="176"/>
      <c r="F33" s="176"/>
      <c r="G33" s="176"/>
      <c r="H33" s="176"/>
    </row>
    <row r="34" spans="2:8" ht="7.5" customHeight="1" thickBot="1" x14ac:dyDescent="0.3"/>
    <row r="35" spans="2:8" ht="16.5" thickBot="1" x14ac:dyDescent="0.3">
      <c r="B35" s="173" t="s">
        <v>24</v>
      </c>
      <c r="C35" s="174"/>
      <c r="D35" s="150" t="s">
        <v>25</v>
      </c>
      <c r="E35" s="150" t="s">
        <v>26</v>
      </c>
      <c r="F35" s="150" t="s">
        <v>27</v>
      </c>
      <c r="G35" s="174" t="s">
        <v>28</v>
      </c>
      <c r="H35" s="175"/>
    </row>
    <row r="36" spans="2:8" x14ac:dyDescent="0.25">
      <c r="B36" s="178" t="s">
        <v>89</v>
      </c>
      <c r="C36" s="178"/>
      <c r="D36" s="9">
        <f>IF(B36="","",Calculations!A41)</f>
        <v>1</v>
      </c>
      <c r="E36" s="151">
        <f>Calculations!C41</f>
        <v>15</v>
      </c>
      <c r="F36" s="151">
        <f>Calculations!D41</f>
        <v>20</v>
      </c>
      <c r="G36" s="177">
        <f>Calculations!E41</f>
        <v>17.500799999999998</v>
      </c>
      <c r="H36" s="177"/>
    </row>
    <row r="37" spans="2:8" x14ac:dyDescent="0.25">
      <c r="B37" s="178" t="s">
        <v>84</v>
      </c>
      <c r="C37" s="178"/>
      <c r="D37" s="9">
        <f>IF(B37="","",Calculations!A42)</f>
        <v>2</v>
      </c>
      <c r="E37" s="151">
        <f>Calculations!C42</f>
        <v>14</v>
      </c>
      <c r="F37" s="151">
        <f>Calculations!D42</f>
        <v>20</v>
      </c>
      <c r="G37" s="177">
        <f>Calculations!E42</f>
        <v>17.000299999999999</v>
      </c>
      <c r="H37" s="177"/>
    </row>
    <row r="38" spans="2:8" x14ac:dyDescent="0.25">
      <c r="B38" s="178" t="s">
        <v>87</v>
      </c>
      <c r="C38" s="178"/>
      <c r="D38" s="9">
        <f>IF(B38="","",Calculations!A43)</f>
        <v>3</v>
      </c>
      <c r="E38" s="151">
        <f>Calculations!C43</f>
        <v>17</v>
      </c>
      <c r="F38" s="151">
        <f>Calculations!D43</f>
        <v>11</v>
      </c>
      <c r="G38" s="177">
        <f>Calculations!E43</f>
        <v>14.0006</v>
      </c>
      <c r="H38" s="177"/>
    </row>
    <row r="39" spans="2:8" x14ac:dyDescent="0.25">
      <c r="B39" s="178" t="str">
        <f>Calculations!B44</f>
        <v>Chip PC</v>
      </c>
      <c r="C39" s="178"/>
      <c r="D39" s="9">
        <f>IF(B39="","",Calculations!A44)</f>
        <v>4</v>
      </c>
      <c r="E39" s="151">
        <f>Calculations!C44</f>
        <v>18</v>
      </c>
      <c r="F39" s="151">
        <f>Calculations!D44</f>
        <v>3</v>
      </c>
      <c r="G39" s="177">
        <f>Calculations!E44</f>
        <v>10.5002</v>
      </c>
      <c r="H39" s="177"/>
    </row>
    <row r="40" spans="2:8" x14ac:dyDescent="0.25">
      <c r="B40" s="178" t="str">
        <f>Calculations!B45</f>
        <v>IGEL</v>
      </c>
      <c r="C40" s="178"/>
      <c r="D40" s="9">
        <f>IF(B40="","",Calculations!A45)</f>
        <v>5</v>
      </c>
      <c r="E40" s="151">
        <f>Calculations!C45</f>
        <v>15</v>
      </c>
      <c r="F40" s="151">
        <f>Calculations!D45</f>
        <v>4</v>
      </c>
      <c r="G40" s="177">
        <f>Calculations!E45</f>
        <v>9.5003999999999991</v>
      </c>
      <c r="H40" s="177"/>
    </row>
    <row r="41" spans="2:8" x14ac:dyDescent="0.25">
      <c r="B41" s="178" t="str">
        <f>Calculations!B46</f>
        <v>Samsung</v>
      </c>
      <c r="C41" s="178"/>
      <c r="D41" s="9">
        <f>IF(B41="","",Calculations!A46)</f>
        <v>6</v>
      </c>
      <c r="E41" s="151">
        <f>Calculations!C46</f>
        <v>7</v>
      </c>
      <c r="F41" s="151">
        <f>Calculations!D46</f>
        <v>11</v>
      </c>
      <c r="G41" s="177">
        <f>Calculations!E46</f>
        <v>9.0007000000000001</v>
      </c>
      <c r="H41" s="177"/>
    </row>
    <row r="42" spans="2:8" x14ac:dyDescent="0.25">
      <c r="B42" s="178" t="str">
        <f>Calculations!B47</f>
        <v>Oracle</v>
      </c>
      <c r="C42" s="178"/>
      <c r="D42" s="9">
        <f>IF(B42="","",Calculations!A47)</f>
        <v>7</v>
      </c>
      <c r="E42" s="151">
        <f>Calculations!C47</f>
        <v>1</v>
      </c>
      <c r="F42" s="151">
        <f>Calculations!D47</f>
        <v>7</v>
      </c>
      <c r="G42" s="177">
        <f>Calculations!E47</f>
        <v>4.0004999999999997</v>
      </c>
      <c r="H42" s="177"/>
    </row>
    <row r="43" spans="2:8" x14ac:dyDescent="0.25">
      <c r="B43" s="178" t="str">
        <f>Calculations!B48</f>
        <v>10Zig</v>
      </c>
      <c r="C43" s="178"/>
      <c r="D43" s="9">
        <f>IF(B43="","",Calculations!A48)</f>
        <v>8</v>
      </c>
      <c r="E43" s="151">
        <f>Calculations!C48</f>
        <v>1</v>
      </c>
      <c r="F43" s="151">
        <f>Calculations!D48</f>
        <v>3</v>
      </c>
      <c r="G43" s="177">
        <f>Calculations!E48</f>
        <v>2.0000999999999998</v>
      </c>
      <c r="H43" s="177"/>
    </row>
    <row r="44" spans="2:8" x14ac:dyDescent="0.25">
      <c r="B44" s="178" t="str">
        <f>Calculations!B49</f>
        <v/>
      </c>
      <c r="C44" s="178"/>
      <c r="D44" s="9" t="str">
        <f>IF(B44="","",Calculations!A49)</f>
        <v/>
      </c>
      <c r="E44" s="151" t="str">
        <f>Calculations!C49</f>
        <v/>
      </c>
      <c r="F44" s="151" t="str">
        <f>Calculations!D49</f>
        <v/>
      </c>
      <c r="G44" s="177" t="str">
        <f>Calculations!E49</f>
        <v/>
      </c>
      <c r="H44" s="177"/>
    </row>
    <row r="45" spans="2:8" x14ac:dyDescent="0.25">
      <c r="B45" s="178" t="str">
        <f>Calculations!B50</f>
        <v/>
      </c>
      <c r="C45" s="178"/>
      <c r="D45" s="9" t="str">
        <f>IF(B45="","",Calculations!A50)</f>
        <v/>
      </c>
      <c r="E45" s="151" t="str">
        <f>Calculations!C50</f>
        <v/>
      </c>
      <c r="F45" s="151" t="str">
        <f>Calculations!D50</f>
        <v/>
      </c>
      <c r="G45" s="177" t="str">
        <f>Calculations!E50</f>
        <v/>
      </c>
      <c r="H45" s="177"/>
    </row>
    <row r="46" spans="2:8" x14ac:dyDescent="0.25">
      <c r="B46" s="178" t="str">
        <f>Calculations!B51</f>
        <v/>
      </c>
      <c r="C46" s="178"/>
      <c r="D46" s="9" t="str">
        <f>IF(B46="","",Calculations!A51)</f>
        <v/>
      </c>
      <c r="E46" s="10" t="str">
        <f>Calculations!C51</f>
        <v/>
      </c>
      <c r="F46" s="10" t="str">
        <f>Calculations!D51</f>
        <v/>
      </c>
      <c r="G46" s="177" t="str">
        <f>Calculations!E51</f>
        <v/>
      </c>
      <c r="H46" s="177"/>
    </row>
    <row r="47" spans="2:8" x14ac:dyDescent="0.25">
      <c r="B47" s="178" t="str">
        <f>Calculations!B52</f>
        <v/>
      </c>
      <c r="C47" s="178"/>
      <c r="D47" s="9" t="str">
        <f>IF(B47="","",Calculations!A52)</f>
        <v/>
      </c>
      <c r="E47" s="10" t="str">
        <f>Calculations!C52</f>
        <v/>
      </c>
      <c r="F47" s="10" t="str">
        <f>Calculations!D52</f>
        <v/>
      </c>
      <c r="G47" s="177" t="str">
        <f>Calculations!E52</f>
        <v/>
      </c>
      <c r="H47" s="177"/>
    </row>
    <row r="48" spans="2:8" x14ac:dyDescent="0.25">
      <c r="B48" s="178" t="str">
        <f>Calculations!B53</f>
        <v/>
      </c>
      <c r="C48" s="178"/>
      <c r="D48" s="9" t="str">
        <f>IF(B48="","",Calculations!A53)</f>
        <v/>
      </c>
      <c r="E48" s="10" t="str">
        <f>Calculations!C53</f>
        <v/>
      </c>
      <c r="F48" s="10" t="str">
        <f>Calculations!D53</f>
        <v/>
      </c>
      <c r="G48" s="177" t="str">
        <f>Calculations!E53</f>
        <v/>
      </c>
      <c r="H48" s="177"/>
    </row>
    <row r="49" spans="2:8" x14ac:dyDescent="0.25">
      <c r="B49" s="178" t="str">
        <f>Calculations!B54</f>
        <v/>
      </c>
      <c r="C49" s="178"/>
      <c r="D49" s="9" t="str">
        <f>IF(B49="","",Calculations!A54)</f>
        <v/>
      </c>
      <c r="E49" s="10" t="str">
        <f>Calculations!C54</f>
        <v/>
      </c>
      <c r="F49" s="10" t="str">
        <f>Calculations!D54</f>
        <v/>
      </c>
      <c r="G49" s="177" t="str">
        <f>Calculations!E54</f>
        <v/>
      </c>
      <c r="H49" s="177"/>
    </row>
    <row r="50" spans="2:8" ht="18.75" customHeight="1" x14ac:dyDescent="0.25"/>
  </sheetData>
  <mergeCells count="34">
    <mergeCell ref="G46:H46"/>
    <mergeCell ref="G47:H47"/>
    <mergeCell ref="G48:H48"/>
    <mergeCell ref="G49:H49"/>
    <mergeCell ref="B36:C36"/>
    <mergeCell ref="B37:C37"/>
    <mergeCell ref="B49:C49"/>
    <mergeCell ref="B46:C46"/>
    <mergeCell ref="B47:C47"/>
    <mergeCell ref="B48:C48"/>
    <mergeCell ref="G41:H41"/>
    <mergeCell ref="G40:H40"/>
    <mergeCell ref="G39:H39"/>
    <mergeCell ref="G36:H36"/>
    <mergeCell ref="G37:H37"/>
    <mergeCell ref="G44:H44"/>
    <mergeCell ref="G45:H45"/>
    <mergeCell ref="B38:C38"/>
    <mergeCell ref="B39:C39"/>
    <mergeCell ref="B40:C40"/>
    <mergeCell ref="B41:C41"/>
    <mergeCell ref="B42:C42"/>
    <mergeCell ref="B43:C43"/>
    <mergeCell ref="B44:C44"/>
    <mergeCell ref="B45:C45"/>
    <mergeCell ref="G38:H38"/>
    <mergeCell ref="G43:H43"/>
    <mergeCell ref="G42:H42"/>
    <mergeCell ref="B3:H3"/>
    <mergeCell ref="B4:H4"/>
    <mergeCell ref="B6:H6"/>
    <mergeCell ref="B35:C35"/>
    <mergeCell ref="G35:H35"/>
    <mergeCell ref="B33:H33"/>
  </mergeCells>
  <pageMargins left="0.7" right="0.7" top="0.75" bottom="0.75" header="0.3" footer="0.3"/>
  <pageSetup scale="77"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T72"/>
  <sheetViews>
    <sheetView zoomScaleNormal="100" workbookViewId="0">
      <selection activeCell="M9" sqref="M9"/>
    </sheetView>
  </sheetViews>
  <sheetFormatPr defaultColWidth="0" defaultRowHeight="15" zeroHeight="1" x14ac:dyDescent="0.25"/>
  <cols>
    <col min="1" max="1" width="2.85546875" style="17" customWidth="1"/>
    <col min="2" max="2" width="15.7109375" style="17" customWidth="1"/>
    <col min="3" max="3" width="12" style="17" customWidth="1"/>
    <col min="4" max="4" width="10" style="17" hidden="1" customWidth="1"/>
    <col min="5" max="5" width="12" style="17" customWidth="1"/>
    <col min="6" max="6" width="7.5703125" style="17" hidden="1" customWidth="1"/>
    <col min="7" max="7" width="12" style="17" customWidth="1"/>
    <col min="8" max="8" width="7.140625" style="17" hidden="1" customWidth="1"/>
    <col min="9" max="9" width="12" style="17" customWidth="1"/>
    <col min="10" max="10" width="7.140625" style="17" hidden="1" customWidth="1"/>
    <col min="11" max="11" width="12" style="17" customWidth="1"/>
    <col min="12" max="12" width="7.140625" style="17" hidden="1" customWidth="1"/>
    <col min="13" max="13" width="12" style="17" customWidth="1"/>
    <col min="14" max="14" width="7.140625" style="17" hidden="1" customWidth="1"/>
    <col min="15" max="15" width="12" style="17" customWidth="1"/>
    <col min="16" max="16" width="7.140625" style="17" hidden="1" customWidth="1"/>
    <col min="17" max="17" width="12" style="17" customWidth="1"/>
    <col min="18" max="18" width="7.140625" style="17" hidden="1" customWidth="1"/>
    <col min="19" max="19" width="12" style="17" customWidth="1"/>
    <col min="20" max="20" width="7.140625" style="17" hidden="1" customWidth="1"/>
    <col min="21" max="21" width="8.28515625" style="17" bestFit="1" customWidth="1"/>
    <col min="22" max="22" width="10.7109375" style="17" hidden="1" customWidth="1"/>
    <col min="23" max="23" width="10.7109375" style="17" customWidth="1"/>
    <col min="24" max="24" width="10.7109375" style="17" hidden="1" customWidth="1"/>
    <col min="25" max="25" width="10.7109375" style="17" customWidth="1"/>
    <col min="26" max="26" width="10.7109375" style="17" hidden="1" customWidth="1"/>
    <col min="27" max="27" width="10.7109375" style="17" customWidth="1"/>
    <col min="28" max="28" width="10.7109375" style="17" hidden="1" customWidth="1"/>
    <col min="29" max="29" width="10.7109375" style="17" customWidth="1"/>
    <col min="30" max="30" width="10.7109375" style="17" hidden="1" customWidth="1"/>
    <col min="31" max="31" width="10.7109375" style="17" customWidth="1"/>
    <col min="32" max="32" width="10.7109375" style="17" hidden="1" customWidth="1"/>
    <col min="33" max="34" width="7.140625" style="17" hidden="1" customWidth="1"/>
    <col min="35" max="35" width="2.85546875" style="17" customWidth="1"/>
    <col min="36" max="46" width="0" style="17" hidden="1" customWidth="1"/>
    <col min="47" max="16384" width="9.140625" style="17" hidden="1"/>
  </cols>
  <sheetData>
    <row r="1" spans="1:46" ht="15.75" thickBot="1" x14ac:dyDescent="0.3"/>
    <row r="2" spans="1:46" ht="137.25" customHeight="1" thickBot="1" x14ac:dyDescent="0.3">
      <c r="B2" s="186" t="s">
        <v>14</v>
      </c>
      <c r="C2" s="185"/>
      <c r="D2" s="183" t="s">
        <v>69</v>
      </c>
      <c r="E2" s="184"/>
      <c r="F2" s="184"/>
      <c r="G2" s="184"/>
      <c r="H2" s="184"/>
      <c r="I2" s="184"/>
      <c r="J2" s="184"/>
      <c r="K2" s="184"/>
      <c r="L2" s="184"/>
      <c r="M2" s="184"/>
      <c r="N2" s="184"/>
      <c r="O2" s="184"/>
      <c r="P2" s="184"/>
      <c r="Q2" s="184"/>
      <c r="R2" s="184"/>
      <c r="S2" s="184"/>
      <c r="T2" s="184"/>
      <c r="U2" s="184"/>
      <c r="V2" s="184"/>
      <c r="W2" s="185"/>
    </row>
    <row r="3" spans="1:46" ht="15.75" thickBot="1" x14ac:dyDescent="0.3"/>
    <row r="4" spans="1:46" ht="15.75" thickBot="1" x14ac:dyDescent="0.3">
      <c r="B4" s="18"/>
      <c r="C4" s="19"/>
      <c r="D4" s="20"/>
      <c r="E4" s="193" t="s">
        <v>90</v>
      </c>
      <c r="F4" s="188"/>
      <c r="G4" s="187" t="s">
        <v>91</v>
      </c>
      <c r="H4" s="188"/>
      <c r="I4" s="187" t="s">
        <v>2</v>
      </c>
      <c r="J4" s="188"/>
      <c r="K4" s="187" t="s">
        <v>3</v>
      </c>
      <c r="L4" s="188"/>
      <c r="M4" s="187" t="s">
        <v>4</v>
      </c>
      <c r="N4" s="188"/>
      <c r="O4" s="187" t="s">
        <v>5</v>
      </c>
      <c r="P4" s="188"/>
      <c r="Q4" s="187" t="s">
        <v>6</v>
      </c>
      <c r="R4" s="188"/>
      <c r="S4" s="187" t="s">
        <v>7</v>
      </c>
      <c r="T4" s="188"/>
      <c r="U4" s="187" t="s">
        <v>8</v>
      </c>
      <c r="V4" s="188"/>
      <c r="W4" s="187" t="s">
        <v>9</v>
      </c>
      <c r="X4" s="188"/>
      <c r="Y4" s="187" t="s">
        <v>10</v>
      </c>
      <c r="Z4" s="188"/>
      <c r="AA4" s="187" t="s">
        <v>11</v>
      </c>
      <c r="AB4" s="188"/>
      <c r="AC4" s="187" t="s">
        <v>12</v>
      </c>
      <c r="AD4" s="191"/>
      <c r="AE4" s="179" t="s">
        <v>13</v>
      </c>
      <c r="AF4" s="180"/>
      <c r="AG4" s="21"/>
      <c r="AH4" s="22"/>
    </row>
    <row r="5" spans="1:46" ht="15.75" thickBot="1" x14ac:dyDescent="0.3">
      <c r="B5" s="23" t="s">
        <v>65</v>
      </c>
      <c r="C5" s="24"/>
      <c r="D5" s="25"/>
      <c r="E5" s="194" t="s">
        <v>82</v>
      </c>
      <c r="F5" s="195"/>
      <c r="G5" s="196" t="s">
        <v>83</v>
      </c>
      <c r="H5" s="195"/>
      <c r="I5" s="196" t="s">
        <v>84</v>
      </c>
      <c r="J5" s="195"/>
      <c r="K5" s="196" t="s">
        <v>85</v>
      </c>
      <c r="L5" s="195"/>
      <c r="M5" s="196" t="s">
        <v>86</v>
      </c>
      <c r="N5" s="195"/>
      <c r="O5" s="196" t="s">
        <v>87</v>
      </c>
      <c r="P5" s="195"/>
      <c r="Q5" s="196" t="s">
        <v>88</v>
      </c>
      <c r="R5" s="195"/>
      <c r="S5" s="196" t="s">
        <v>89</v>
      </c>
      <c r="T5" s="195"/>
      <c r="U5" s="197"/>
      <c r="V5" s="198"/>
      <c r="W5" s="189"/>
      <c r="X5" s="190"/>
      <c r="Y5" s="189"/>
      <c r="Z5" s="190"/>
      <c r="AA5" s="189"/>
      <c r="AB5" s="190"/>
      <c r="AC5" s="189"/>
      <c r="AD5" s="192"/>
      <c r="AE5" s="181"/>
      <c r="AF5" s="182"/>
      <c r="AG5" s="26" t="s">
        <v>18</v>
      </c>
      <c r="AH5" s="27" t="s">
        <v>19</v>
      </c>
      <c r="AJ5" s="17" t="s">
        <v>57</v>
      </c>
      <c r="AP5" s="17" t="s">
        <v>24</v>
      </c>
    </row>
    <row r="6" spans="1:46" ht="15.75" thickBot="1" x14ac:dyDescent="0.3">
      <c r="B6" s="28" t="s">
        <v>17</v>
      </c>
      <c r="C6" s="28" t="s">
        <v>20</v>
      </c>
      <c r="D6" s="29" t="s">
        <v>66</v>
      </c>
      <c r="E6" s="30" t="s">
        <v>0</v>
      </c>
      <c r="F6" s="31" t="s">
        <v>1</v>
      </c>
      <c r="G6" s="32" t="s">
        <v>0</v>
      </c>
      <c r="H6" s="31" t="s">
        <v>1</v>
      </c>
      <c r="I6" s="32" t="s">
        <v>0</v>
      </c>
      <c r="J6" s="31" t="s">
        <v>1</v>
      </c>
      <c r="K6" s="32" t="s">
        <v>0</v>
      </c>
      <c r="L6" s="31" t="s">
        <v>1</v>
      </c>
      <c r="M6" s="32" t="s">
        <v>0</v>
      </c>
      <c r="N6" s="31" t="s">
        <v>1</v>
      </c>
      <c r="O6" s="32" t="s">
        <v>0</v>
      </c>
      <c r="P6" s="31" t="s">
        <v>1</v>
      </c>
      <c r="Q6" s="32" t="s">
        <v>0</v>
      </c>
      <c r="R6" s="31" t="s">
        <v>1</v>
      </c>
      <c r="S6" s="32" t="s">
        <v>0</v>
      </c>
      <c r="T6" s="31" t="s">
        <v>1</v>
      </c>
      <c r="U6" s="32" t="s">
        <v>0</v>
      </c>
      <c r="V6" s="31" t="s">
        <v>1</v>
      </c>
      <c r="W6" s="32" t="s">
        <v>0</v>
      </c>
      <c r="X6" s="31" t="s">
        <v>1</v>
      </c>
      <c r="Y6" s="32" t="s">
        <v>0</v>
      </c>
      <c r="Z6" s="31" t="s">
        <v>1</v>
      </c>
      <c r="AA6" s="32" t="s">
        <v>0</v>
      </c>
      <c r="AB6" s="31" t="s">
        <v>1</v>
      </c>
      <c r="AC6" s="32" t="s">
        <v>0</v>
      </c>
      <c r="AD6" s="152" t="s">
        <v>1</v>
      </c>
      <c r="AE6" s="160" t="s">
        <v>0</v>
      </c>
      <c r="AF6" s="161" t="s">
        <v>1</v>
      </c>
      <c r="AG6" s="33"/>
      <c r="AH6" s="34"/>
      <c r="AJ6" s="35" t="s">
        <v>52</v>
      </c>
      <c r="AK6" s="36" t="s">
        <v>53</v>
      </c>
      <c r="AL6" s="36" t="s">
        <v>54</v>
      </c>
      <c r="AM6" s="36" t="s">
        <v>55</v>
      </c>
      <c r="AN6" s="37" t="s">
        <v>56</v>
      </c>
      <c r="AP6" s="35" t="s">
        <v>52</v>
      </c>
      <c r="AQ6" s="36" t="s">
        <v>53</v>
      </c>
      <c r="AR6" s="36" t="s">
        <v>54</v>
      </c>
      <c r="AS6" s="36" t="s">
        <v>55</v>
      </c>
      <c r="AT6" s="37" t="s">
        <v>56</v>
      </c>
    </row>
    <row r="7" spans="1:46" ht="15.75" thickBot="1" x14ac:dyDescent="0.3">
      <c r="B7" s="38" t="s">
        <v>47</v>
      </c>
      <c r="C7" s="39">
        <f>'2. Data Entry'!E26</f>
        <v>0.3</v>
      </c>
      <c r="D7" s="40">
        <f>C7/(1-$C$9)</f>
        <v>0.37499999999999994</v>
      </c>
      <c r="E7" s="11">
        <v>7.22</v>
      </c>
      <c r="F7" s="41">
        <f>IF(E7="","",INT(E7/2.1))</f>
        <v>3</v>
      </c>
      <c r="G7" s="12">
        <v>9.44</v>
      </c>
      <c r="H7" s="41">
        <f>IF(G7="","",INT(G7/2.1))</f>
        <v>4</v>
      </c>
      <c r="I7" s="12">
        <v>9.44</v>
      </c>
      <c r="J7" s="41">
        <f t="shared" ref="J7:J11" si="0">IF(I7="","",INT(I7/2.1))</f>
        <v>4</v>
      </c>
      <c r="K7" s="12">
        <v>8.89</v>
      </c>
      <c r="L7" s="41">
        <f>IF(K7="","",INT(K7/2.1))</f>
        <v>4</v>
      </c>
      <c r="M7" s="12">
        <v>5.56</v>
      </c>
      <c r="N7" s="41">
        <f>IF(M7="","",INT(M7/2.1))</f>
        <v>2</v>
      </c>
      <c r="O7" s="12">
        <v>8.33</v>
      </c>
      <c r="P7" s="41">
        <f>IF(O7="","",INT(O7/2.1))</f>
        <v>3</v>
      </c>
      <c r="Q7" s="13">
        <v>8.89</v>
      </c>
      <c r="R7" s="41">
        <f>IF(Q7="","",INT(Q7/2.1))</f>
        <v>4</v>
      </c>
      <c r="S7" s="13">
        <v>9.44</v>
      </c>
      <c r="T7" s="41">
        <f>IF(S7="","",INT(S7/2.1))</f>
        <v>4</v>
      </c>
      <c r="U7" s="13"/>
      <c r="V7" s="41" t="str">
        <f>IF(U7="","",INT(U7/2.1))</f>
        <v/>
      </c>
      <c r="W7" s="13"/>
      <c r="X7" s="41" t="str">
        <f>IF(W7="","",INT(W7/2.1))</f>
        <v/>
      </c>
      <c r="Y7" s="12"/>
      <c r="Z7" s="41" t="str">
        <f>IF(Y7="","",INT(Y7/2.1))</f>
        <v/>
      </c>
      <c r="AA7" s="13"/>
      <c r="AB7" s="41" t="str">
        <f>IF(AA7="","",INT(AA7/2.1))</f>
        <v/>
      </c>
      <c r="AC7" s="13"/>
      <c r="AD7" s="153" t="str">
        <f>IF(AC7="","",INT(AC7/2.1))</f>
        <v/>
      </c>
      <c r="AE7" s="13"/>
      <c r="AF7" s="41" t="str">
        <f>IF(AE7="","",INT(AE7/2.1))</f>
        <v/>
      </c>
      <c r="AG7" s="42">
        <f>AVERAGE(E7,G7,I7,K7,M7,O7,Q7,S7,U7,W7,Y7)</f>
        <v>8.401250000000001</v>
      </c>
      <c r="AH7" s="43">
        <f>STDEV(E7,G7,I7,K7,M7,O7,Q7,S7,U7,W7,Y7)</f>
        <v>1.372582940507207</v>
      </c>
      <c r="AJ7" s="44">
        <v>-1.25</v>
      </c>
      <c r="AK7" s="45"/>
      <c r="AL7" s="45">
        <v>0</v>
      </c>
      <c r="AM7" s="45">
        <f>($AH$12*AJ7)+$AG$12</f>
        <v>5.7620641773161694</v>
      </c>
      <c r="AN7" s="46">
        <v>1</v>
      </c>
      <c r="AP7" s="44">
        <v>-1.25</v>
      </c>
      <c r="AQ7" s="45"/>
      <c r="AR7" s="45">
        <v>0</v>
      </c>
      <c r="AS7" s="45">
        <f>($AH$18*AP7)+$AG$18</f>
        <v>7.3252952751439508</v>
      </c>
      <c r="AT7" s="46">
        <v>1</v>
      </c>
    </row>
    <row r="8" spans="1:46" ht="15.75" thickBot="1" x14ac:dyDescent="0.3">
      <c r="B8" s="23" t="s">
        <v>48</v>
      </c>
      <c r="C8" s="47">
        <f>'2. Data Entry'!E28</f>
        <v>0.3</v>
      </c>
      <c r="D8" s="40">
        <f t="shared" ref="D8:D10" si="1">C8/(1-$C$9)</f>
        <v>0.37499999999999994</v>
      </c>
      <c r="E8" s="14">
        <v>6.5</v>
      </c>
      <c r="F8" s="41">
        <f t="shared" ref="F8:F11" si="2">IF(E8="","",INT(E8/2.1))</f>
        <v>3</v>
      </c>
      <c r="G8" s="15">
        <v>7</v>
      </c>
      <c r="H8" s="41">
        <f t="shared" ref="H8:H11" si="3">IF(G8="","",INT(G8/2.1))</f>
        <v>3</v>
      </c>
      <c r="I8" s="15">
        <v>8.25</v>
      </c>
      <c r="J8" s="41">
        <f t="shared" si="0"/>
        <v>3</v>
      </c>
      <c r="K8" s="15">
        <v>7.5</v>
      </c>
      <c r="L8" s="41">
        <f t="shared" ref="L8:L11" si="4">IF(K8="","",INT(K8/2.1))</f>
        <v>3</v>
      </c>
      <c r="M8" s="15">
        <v>7.5</v>
      </c>
      <c r="N8" s="41">
        <f t="shared" ref="N8:N11" si="5">IF(M8="","",INT(M8/2.1))</f>
        <v>3</v>
      </c>
      <c r="O8" s="15">
        <v>7.5</v>
      </c>
      <c r="P8" s="41">
        <f t="shared" ref="P8:P11" si="6">IF(O8="","",INT(O8/2.1))</f>
        <v>3</v>
      </c>
      <c r="Q8" s="16">
        <v>8</v>
      </c>
      <c r="R8" s="41">
        <f t="shared" ref="R8:R11" si="7">IF(Q8="","",INT(Q8/2.1))</f>
        <v>3</v>
      </c>
      <c r="S8" s="16">
        <v>9</v>
      </c>
      <c r="T8" s="41">
        <f t="shared" ref="T8:T11" si="8">IF(S8="","",INT(S8/2.1))</f>
        <v>4</v>
      </c>
      <c r="U8" s="16"/>
      <c r="V8" s="41" t="str">
        <f t="shared" ref="V8:V11" si="9">IF(U8="","",INT(U8/2.1))</f>
        <v/>
      </c>
      <c r="W8" s="16"/>
      <c r="X8" s="41" t="str">
        <f t="shared" ref="X8:X11" si="10">IF(W8="","",INT(W8/2.1))</f>
        <v/>
      </c>
      <c r="Y8" s="15"/>
      <c r="Z8" s="41" t="str">
        <f t="shared" ref="Z8:Z11" si="11">IF(Y8="","",INT(Y8/2.1))</f>
        <v/>
      </c>
      <c r="AA8" s="16"/>
      <c r="AB8" s="41" t="str">
        <f t="shared" ref="AB8:AB11" si="12">IF(AA8="","",INT(AA8/2.1))</f>
        <v/>
      </c>
      <c r="AC8" s="16"/>
      <c r="AD8" s="153" t="str">
        <f t="shared" ref="AD8:AD11" si="13">IF(AC8="","",INT(AC8/2.1))</f>
        <v/>
      </c>
      <c r="AE8" s="16"/>
      <c r="AF8" s="41" t="str">
        <f t="shared" ref="AF8:AF11" si="14">IF(AE8="","",INT(AE8/2.1))</f>
        <v/>
      </c>
      <c r="AG8" s="48">
        <f t="shared" ref="AG8:AG18" si="15">AVERAGE(E8,G8,I8,K8,M8,O8,Q8,S8,U8,W8,Y8)</f>
        <v>7.65625</v>
      </c>
      <c r="AH8" s="49">
        <f t="shared" ref="AH8:AH18" si="16">STDEV(E8,G8,I8,K8,M8,O8,Q8,S8,U8,W8,Y8)</f>
        <v>0.76692218826758618</v>
      </c>
      <c r="AJ8" s="44">
        <v>-1.25</v>
      </c>
      <c r="AK8" s="45">
        <f>AJ9</f>
        <v>-1</v>
      </c>
      <c r="AL8" s="45">
        <f t="shared" ref="AL8:AL27" si="17">($AH$12*AJ8)+$AG$12</f>
        <v>5.7620641773161694</v>
      </c>
      <c r="AM8" s="45">
        <f t="shared" ref="AM8:AM27" si="18">($AH$12*AK8)+$AG$12</f>
        <v>6.0556013418529355</v>
      </c>
      <c r="AN8" s="46">
        <v>2</v>
      </c>
      <c r="AP8" s="44">
        <v>-1.25</v>
      </c>
      <c r="AQ8" s="45">
        <f>AP9</f>
        <v>-1</v>
      </c>
      <c r="AR8" s="45">
        <f t="shared" ref="AR8:AR27" si="19">($AH$18*AP8)+$AG$18</f>
        <v>7.3252952751439508</v>
      </c>
      <c r="AS8" s="45">
        <f t="shared" ref="AS8:AS27" si="20">($AH$18*AQ8)+$AG$18</f>
        <v>7.4802362201151613</v>
      </c>
      <c r="AT8" s="46">
        <v>2</v>
      </c>
    </row>
    <row r="9" spans="1:46" ht="15.75" thickBot="1" x14ac:dyDescent="0.3">
      <c r="B9" s="23" t="s">
        <v>51</v>
      </c>
      <c r="C9" s="47">
        <f>'2. Data Entry'!E30</f>
        <v>0.2</v>
      </c>
      <c r="D9" s="40">
        <v>0</v>
      </c>
      <c r="E9" s="14">
        <v>0</v>
      </c>
      <c r="F9" s="41">
        <f t="shared" si="2"/>
        <v>0</v>
      </c>
      <c r="G9" s="15">
        <v>10</v>
      </c>
      <c r="H9" s="41">
        <f t="shared" si="3"/>
        <v>4</v>
      </c>
      <c r="I9" s="15">
        <v>3</v>
      </c>
      <c r="J9" s="41">
        <f t="shared" si="0"/>
        <v>1</v>
      </c>
      <c r="K9" s="15">
        <v>7</v>
      </c>
      <c r="L9" s="41">
        <f t="shared" si="4"/>
        <v>3</v>
      </c>
      <c r="M9" s="15">
        <v>0</v>
      </c>
      <c r="N9" s="41">
        <f t="shared" si="5"/>
        <v>0</v>
      </c>
      <c r="O9" s="15">
        <v>10</v>
      </c>
      <c r="P9" s="41">
        <f t="shared" si="6"/>
        <v>4</v>
      </c>
      <c r="Q9" s="16">
        <v>0</v>
      </c>
      <c r="R9" s="41">
        <f t="shared" si="7"/>
        <v>0</v>
      </c>
      <c r="S9" s="16">
        <v>3</v>
      </c>
      <c r="T9" s="41">
        <f t="shared" si="8"/>
        <v>1</v>
      </c>
      <c r="U9" s="16"/>
      <c r="V9" s="41" t="str">
        <f t="shared" si="9"/>
        <v/>
      </c>
      <c r="W9" s="16"/>
      <c r="X9" s="41" t="str">
        <f t="shared" si="10"/>
        <v/>
      </c>
      <c r="Y9" s="15"/>
      <c r="Z9" s="41" t="str">
        <f t="shared" si="11"/>
        <v/>
      </c>
      <c r="AA9" s="16"/>
      <c r="AB9" s="41" t="str">
        <f t="shared" si="12"/>
        <v/>
      </c>
      <c r="AC9" s="16"/>
      <c r="AD9" s="153" t="str">
        <f t="shared" si="13"/>
        <v/>
      </c>
      <c r="AE9" s="16"/>
      <c r="AF9" s="41" t="str">
        <f t="shared" si="14"/>
        <v/>
      </c>
      <c r="AG9" s="48">
        <f t="shared" si="15"/>
        <v>4.125</v>
      </c>
      <c r="AH9" s="49">
        <f t="shared" si="16"/>
        <v>4.3239366983604848</v>
      </c>
      <c r="AI9" s="45"/>
      <c r="AJ9" s="44">
        <v>-1</v>
      </c>
      <c r="AK9" s="45">
        <f t="shared" ref="AK9:AK16" si="21">AJ10</f>
        <v>-0.875</v>
      </c>
      <c r="AL9" s="45">
        <f t="shared" si="17"/>
        <v>6.0556013418529355</v>
      </c>
      <c r="AM9" s="45">
        <f t="shared" si="18"/>
        <v>6.202369924121319</v>
      </c>
      <c r="AN9" s="46">
        <v>3</v>
      </c>
      <c r="AO9" s="45"/>
      <c r="AP9" s="44">
        <v>-1</v>
      </c>
      <c r="AQ9" s="45">
        <f t="shared" ref="AQ9:AQ16" si="22">AP10</f>
        <v>-0.875</v>
      </c>
      <c r="AR9" s="45">
        <f t="shared" si="19"/>
        <v>7.4802362201151613</v>
      </c>
      <c r="AS9" s="45">
        <f t="shared" si="20"/>
        <v>7.5577066926007657</v>
      </c>
      <c r="AT9" s="46">
        <v>3</v>
      </c>
    </row>
    <row r="10" spans="1:46" ht="15.75" thickBot="1" x14ac:dyDescent="0.3">
      <c r="B10" s="23" t="s">
        <v>70</v>
      </c>
      <c r="C10" s="47">
        <f>'2. Data Entry'!E32</f>
        <v>0.2</v>
      </c>
      <c r="D10" s="40">
        <f t="shared" si="1"/>
        <v>0.25</v>
      </c>
      <c r="E10" s="14">
        <v>7.5</v>
      </c>
      <c r="F10" s="41">
        <f t="shared" si="2"/>
        <v>3</v>
      </c>
      <c r="G10" s="15">
        <v>7</v>
      </c>
      <c r="H10" s="41">
        <f t="shared" si="3"/>
        <v>3</v>
      </c>
      <c r="I10" s="15">
        <v>9</v>
      </c>
      <c r="J10" s="41">
        <f t="shared" si="0"/>
        <v>4</v>
      </c>
      <c r="K10" s="15">
        <v>8</v>
      </c>
      <c r="L10" s="41">
        <f t="shared" si="4"/>
        <v>3</v>
      </c>
      <c r="M10" s="15">
        <v>7.5</v>
      </c>
      <c r="N10" s="41">
        <f t="shared" si="5"/>
        <v>3</v>
      </c>
      <c r="O10" s="15">
        <v>7.5</v>
      </c>
      <c r="P10" s="41">
        <f t="shared" si="6"/>
        <v>3</v>
      </c>
      <c r="Q10" s="16">
        <v>8</v>
      </c>
      <c r="R10" s="41">
        <f t="shared" si="7"/>
        <v>3</v>
      </c>
      <c r="S10" s="16">
        <v>9</v>
      </c>
      <c r="T10" s="41">
        <f t="shared" si="8"/>
        <v>4</v>
      </c>
      <c r="U10" s="16"/>
      <c r="V10" s="41" t="str">
        <f t="shared" si="9"/>
        <v/>
      </c>
      <c r="W10" s="16"/>
      <c r="X10" s="41" t="str">
        <f t="shared" si="10"/>
        <v/>
      </c>
      <c r="Y10" s="15"/>
      <c r="Z10" s="41" t="str">
        <f t="shared" si="11"/>
        <v/>
      </c>
      <c r="AA10" s="16"/>
      <c r="AB10" s="41" t="str">
        <f t="shared" si="12"/>
        <v/>
      </c>
      <c r="AC10" s="16"/>
      <c r="AD10" s="153" t="str">
        <f t="shared" si="13"/>
        <v/>
      </c>
      <c r="AE10" s="16"/>
      <c r="AF10" s="41" t="str">
        <f t="shared" si="14"/>
        <v/>
      </c>
      <c r="AG10" s="48">
        <f t="shared" ref="AG10" si="23">AVERAGE(E10,G10,I10,K10,M10,O10,Q10,S10,U10,W10,Y10)</f>
        <v>7.9375</v>
      </c>
      <c r="AH10" s="49">
        <f t="shared" ref="AH10" si="24">STDEV(E10,G10,I10,K10,M10,O10,Q10,S10,U10,W10,Y10)</f>
        <v>0.72886898685566259</v>
      </c>
      <c r="AI10" s="45"/>
      <c r="AJ10" s="44">
        <v>-0.875</v>
      </c>
      <c r="AK10" s="45">
        <f>AJ12</f>
        <v>-0.75</v>
      </c>
      <c r="AL10" s="45">
        <f t="shared" si="17"/>
        <v>6.202369924121319</v>
      </c>
      <c r="AM10" s="45">
        <f t="shared" si="18"/>
        <v>6.3491385063897017</v>
      </c>
      <c r="AN10" s="46">
        <v>4</v>
      </c>
      <c r="AO10" s="45"/>
      <c r="AP10" s="44">
        <v>-0.875</v>
      </c>
      <c r="AQ10" s="45">
        <f>AP12</f>
        <v>-0.75</v>
      </c>
      <c r="AR10" s="45">
        <f t="shared" si="19"/>
        <v>7.5577066926007657</v>
      </c>
      <c r="AS10" s="45">
        <f t="shared" si="20"/>
        <v>7.6351771650863709</v>
      </c>
      <c r="AT10" s="46">
        <v>4</v>
      </c>
    </row>
    <row r="11" spans="1:46" ht="15.75" thickBot="1" x14ac:dyDescent="0.3">
      <c r="B11" s="162"/>
      <c r="C11" s="51">
        <f>'2. Data Entry'!E12</f>
        <v>0.5</v>
      </c>
      <c r="D11" s="52"/>
      <c r="E11" s="53">
        <f>IF(AND(E7="",E8="",E9="",E10=""),"",SUMPRODUCT($C$7:$C$10,E7:E10))</f>
        <v>5.6159999999999997</v>
      </c>
      <c r="F11" s="41">
        <f t="shared" si="2"/>
        <v>2</v>
      </c>
      <c r="G11" s="54">
        <f>IF(AND(G7="",G8="",G9="",G10=""),"",SUMPRODUCT($C$7:$C$10,G7:G10))</f>
        <v>8.3320000000000007</v>
      </c>
      <c r="H11" s="41">
        <f t="shared" si="3"/>
        <v>3</v>
      </c>
      <c r="I11" s="54">
        <f>IF(AND(I7="",I8="",I9="",I10=""),"",SUMPRODUCT($C$7:$C$10,I7:I10))</f>
        <v>7.7069999999999999</v>
      </c>
      <c r="J11" s="41">
        <f t="shared" si="0"/>
        <v>3</v>
      </c>
      <c r="K11" s="54">
        <f>IF(AND(K7="",K8="",K9="",K10=""),"",SUMPRODUCT($C$7:$C$10,K7:K10))</f>
        <v>7.9169999999999998</v>
      </c>
      <c r="L11" s="41">
        <f t="shared" si="4"/>
        <v>3</v>
      </c>
      <c r="M11" s="54">
        <f>IF(AND(M7="",M8="",M9="",M10=""),"",SUMPRODUCT($C$7:$C$10,M7:M10))</f>
        <v>5.4180000000000001</v>
      </c>
      <c r="N11" s="41">
        <f t="shared" si="5"/>
        <v>2</v>
      </c>
      <c r="O11" s="54">
        <f>IF(AND(O7="",O8="",O9="",O10=""),"",SUMPRODUCT($C$7:$C$10,O7:O10))</f>
        <v>8.2490000000000006</v>
      </c>
      <c r="P11" s="41">
        <f t="shared" si="6"/>
        <v>3</v>
      </c>
      <c r="Q11" s="54">
        <f>IF(AND(Q7="",Q8="",Q9="",Q10=""),"",SUMPRODUCT($C$7:$C$10,Q7:Q10))</f>
        <v>6.6669999999999998</v>
      </c>
      <c r="R11" s="41">
        <f t="shared" si="7"/>
        <v>3</v>
      </c>
      <c r="S11" s="54">
        <f>IF(AND(S7="",S8="",S9="",S10=""),"",SUMPRODUCT($C$7:$C$10,S7:S10))</f>
        <v>7.9319999999999995</v>
      </c>
      <c r="T11" s="41">
        <f t="shared" si="8"/>
        <v>3</v>
      </c>
      <c r="U11" s="54" t="str">
        <f>IF(AND(U7="",U8="",U9="",U10=""),"",SUMPRODUCT($C$7:$C$10,U7:U10))</f>
        <v/>
      </c>
      <c r="V11" s="41" t="str">
        <f t="shared" si="9"/>
        <v/>
      </c>
      <c r="W11" s="54" t="str">
        <f>IF(AND(W7="",W8="",W9="",W10=""),"",SUMPRODUCT($C$7:$C$10,W7:W10))</f>
        <v/>
      </c>
      <c r="X11" s="41" t="str">
        <f t="shared" si="10"/>
        <v/>
      </c>
      <c r="Y11" s="54" t="str">
        <f>IF(AND(Y7="",Y8="",Y9="",Y10=""),"",SUMPRODUCT($C$7:$C$10,Y7:Y10))</f>
        <v/>
      </c>
      <c r="Z11" s="41" t="str">
        <f t="shared" si="11"/>
        <v/>
      </c>
      <c r="AA11" s="54" t="str">
        <f>IF(AND(AA7="",AA8="",AA9="",AA10=""),"",SUMPRODUCT($C$7:$C$10,AA7:AA10))</f>
        <v/>
      </c>
      <c r="AB11" s="41" t="str">
        <f t="shared" si="12"/>
        <v/>
      </c>
      <c r="AC11" s="54" t="str">
        <f>IF(AND(AC7="",AC8="",AC9="",AC10=""),"",SUMPRODUCT($C$7:$C$10,AC7:AC10))</f>
        <v/>
      </c>
      <c r="AD11" s="153" t="str">
        <f t="shared" si="13"/>
        <v/>
      </c>
      <c r="AE11" s="54" t="str">
        <f>IF(AND(AE7="",AE8="",AE9="",AE10=""),"",SUMPRODUCT($C$7:$C$10,AE7:AE10))</f>
        <v/>
      </c>
      <c r="AF11" s="41" t="str">
        <f t="shared" si="14"/>
        <v/>
      </c>
      <c r="AG11" s="55"/>
      <c r="AH11" s="56"/>
      <c r="AI11" s="45"/>
      <c r="AJ11" s="44"/>
      <c r="AK11" s="45"/>
      <c r="AL11" s="45"/>
      <c r="AM11" s="45"/>
      <c r="AN11" s="46"/>
      <c r="AO11" s="45"/>
      <c r="AP11" s="44"/>
      <c r="AQ11" s="45"/>
      <c r="AR11" s="45"/>
      <c r="AS11" s="45"/>
      <c r="AT11" s="46"/>
    </row>
    <row r="12" spans="1:46" s="61" customFormat="1" ht="15.75" thickBot="1" x14ac:dyDescent="0.3">
      <c r="A12" s="17"/>
      <c r="B12" s="57" t="s">
        <v>57</v>
      </c>
      <c r="C12" s="57"/>
      <c r="D12" s="58"/>
      <c r="E12" s="59">
        <f>IF(E11="",-5,INDEX($AN$7:$AN$28,MATCH(1,INDEX((E11&gt;=$AL$7:$AL$28)*(E11&lt;$AM$7:$AM$28),),0)))</f>
        <v>1</v>
      </c>
      <c r="F12" s="60"/>
      <c r="G12" s="59">
        <f>IF(G11="",-5,INDEX($AN$7:$AN$28,MATCH(1,INDEX((G11&gt;=$AL$7:$AL$28)*(G11&lt;$AM$7:$AM$28),),0)))</f>
        <v>18</v>
      </c>
      <c r="H12" s="60"/>
      <c r="I12" s="59">
        <f>IF(I11="",-5,INDEX($AN$7:$AN$28,MATCH(1,INDEX((I11&gt;=$AL$7:$AL$28)*(I11&lt;$AM$7:$AM$28),),0)))</f>
        <v>14</v>
      </c>
      <c r="J12" s="60"/>
      <c r="K12" s="59">
        <f>IF(K11="",-5,INDEX($AN$7:$AN$28,MATCH(1,INDEX((K11&gt;=$AL$7:$AL$28)*(K11&lt;$AM$7:$AM$28),),0)))</f>
        <v>15</v>
      </c>
      <c r="L12" s="60"/>
      <c r="M12" s="59">
        <f>IF(M11="",-5,INDEX($AN$7:$AN$28,MATCH(1,INDEX((M11&gt;=$AL$7:$AL$28)*(M11&lt;$AM$7:$AM$28),),0)))</f>
        <v>1</v>
      </c>
      <c r="N12" s="60"/>
      <c r="O12" s="59">
        <f>IF(O11="",-5,INDEX($AN$7:$AN$28,MATCH(1,INDEX((O11&gt;=$AL$7:$AL$28)*(O11&lt;$AM$7:$AM$28),),0)))</f>
        <v>17</v>
      </c>
      <c r="P12" s="60"/>
      <c r="Q12" s="59">
        <f>IF(Q11="",-5,INDEX($AN$7:$AN$28,MATCH(1,INDEX((Q11&gt;=$AL$7:$AL$28)*(Q11&lt;$AM$7:$AM$28),),0)))</f>
        <v>7</v>
      </c>
      <c r="R12" s="60"/>
      <c r="S12" s="59">
        <f>IF(S11="",-5,INDEX($AN$7:$AN$28,MATCH(1,INDEX((S11&gt;=$AL$7:$AL$28)*(S11&lt;$AM$7:$AM$28),),0)))</f>
        <v>15</v>
      </c>
      <c r="T12" s="60"/>
      <c r="U12" s="59">
        <f>IF(U11="",-5,INDEX($AN$7:$AN$28,MATCH(1,INDEX((U11&gt;=$AL$7:$AL$28)*(U11&lt;$AM$7:$AM$28),),0)))</f>
        <v>-5</v>
      </c>
      <c r="V12" s="60"/>
      <c r="W12" s="59">
        <f>IF(W11="",-5,INDEX($AN$7:$AN$28,MATCH(1,INDEX((W11&gt;=$AL$7:$AL$28)*(W11&lt;$AM$7:$AM$28),),0)))</f>
        <v>-5</v>
      </c>
      <c r="X12" s="60"/>
      <c r="Y12" s="59">
        <f>IF(Y11="",-5,INDEX($AN$7:$AN$28,MATCH(1,INDEX((Y11&gt;=$AL$7:$AL$28)*(Y11&lt;$AM$7:$AM$28),),0)))</f>
        <v>-5</v>
      </c>
      <c r="Z12" s="60"/>
      <c r="AA12" s="59">
        <f>IF(AA11="",-5,INDEX($AN$7:$AN$28,MATCH(1,INDEX((AA11&gt;=$AL$7:$AL$28)*(AA11&lt;$AM$7:$AM$28),),0)))</f>
        <v>-5</v>
      </c>
      <c r="AB12" s="60"/>
      <c r="AC12" s="59">
        <f>IF(AC11="",-5,INDEX($AN$7:$AN$28,MATCH(1,INDEX((AC11&gt;=$AL$7:$AL$28)*(AC11&lt;$AM$7:$AM$28),),0)))</f>
        <v>-5</v>
      </c>
      <c r="AD12" s="60"/>
      <c r="AE12" s="157">
        <f>IF(AE11="",-5,INDEX($AN$7:$AN$28,MATCH(1,INDEX((AE11&gt;=$AL$7:$AL$28)*(AE11&lt;$AM$7:$AM$28),),0)))</f>
        <v>-5</v>
      </c>
      <c r="AF12" s="158"/>
      <c r="AG12" s="62">
        <f>AVERAGE(E11,G11,I11,K11,M11,O11,Q11,S11,U11,W11,Y11)</f>
        <v>7.229750000000001</v>
      </c>
      <c r="AH12" s="159">
        <f>STDEV(E11,G11,I11,K11,M11,O11,Q11,S11,U11,W11,Y11)</f>
        <v>1.1741486581470655</v>
      </c>
      <c r="AI12" s="45"/>
      <c r="AJ12" s="61">
        <v>-0.75</v>
      </c>
      <c r="AK12" s="36">
        <f t="shared" si="21"/>
        <v>-0.625</v>
      </c>
      <c r="AL12" s="36">
        <f t="shared" si="17"/>
        <v>6.3491385063897017</v>
      </c>
      <c r="AM12" s="36">
        <f t="shared" si="18"/>
        <v>6.4959070886580852</v>
      </c>
      <c r="AN12" s="37">
        <v>5</v>
      </c>
      <c r="AP12" s="63">
        <v>-0.75</v>
      </c>
      <c r="AQ12" s="36">
        <f t="shared" si="22"/>
        <v>-0.625</v>
      </c>
      <c r="AR12" s="36">
        <f t="shared" si="19"/>
        <v>7.6351771650863709</v>
      </c>
      <c r="AS12" s="36">
        <f t="shared" si="20"/>
        <v>7.7126476375719752</v>
      </c>
      <c r="AT12" s="37">
        <v>5</v>
      </c>
    </row>
    <row r="13" spans="1:46" s="75" customFormat="1" ht="15.75" hidden="1" thickBot="1" x14ac:dyDescent="0.3">
      <c r="A13" s="17"/>
      <c r="B13" s="64" t="s">
        <v>60</v>
      </c>
      <c r="C13" s="65">
        <f>C11</f>
        <v>0.5</v>
      </c>
      <c r="D13" s="40"/>
      <c r="E13" s="66">
        <f>IF(AND(E7="",E8="",E9="",E10=""),"",SUMPRODUCT($D$7:$D$10,E7:E10))</f>
        <v>7.02</v>
      </c>
      <c r="F13" s="67"/>
      <c r="G13" s="68">
        <f>IF(AND(G7="",G8="",G9="",G10=""),"",SUMPRODUCT($D$7:$D$10,G7:G10))</f>
        <v>7.9149999999999991</v>
      </c>
      <c r="H13" s="67"/>
      <c r="I13" s="68">
        <f>IF(AND(I7="",I8="",I9="",I10=""),"",SUMPRODUCT($D$7:$D$10,I7:I10))</f>
        <v>8.8837499999999991</v>
      </c>
      <c r="J13" s="67"/>
      <c r="K13" s="68">
        <f>IF(AND(K7="",K8="",K9="",K10=""),"",SUMPRODUCT($D$7:$D$10,K7:K10))</f>
        <v>8.1462499999999984</v>
      </c>
      <c r="L13" s="67"/>
      <c r="M13" s="68">
        <f>IF(AND(M7="",M8="",M9="",M10=""),"",SUMPRODUCT($D$7:$D$10,M7:M10))</f>
        <v>6.7724999999999991</v>
      </c>
      <c r="N13" s="67"/>
      <c r="O13" s="68">
        <f>IF(AND(O7="",O8="",O9="",O10=""),"",SUMPRODUCT($D$7:$D$10,O7:O10))</f>
        <v>7.8112499999999994</v>
      </c>
      <c r="P13" s="67"/>
      <c r="Q13" s="68">
        <f>IF(AND(Q7="",Q8="",Q9="",Q10=""),"",SUMPRODUCT($D$7:$D$10,Q7:Q10))</f>
        <v>8.3337499999999984</v>
      </c>
      <c r="R13" s="67"/>
      <c r="S13" s="68">
        <f>IF(AND(S7="",S8="",S9="",S10=""),"",SUMPRODUCT($D$7:$D$10,S7:S10))</f>
        <v>9.1649999999999991</v>
      </c>
      <c r="T13" s="67"/>
      <c r="U13" s="68" t="str">
        <f>IF(AND(U7="",U8="",U9="",U10=""),"",SUMPRODUCT($D$7:$D$10,U7:U10))</f>
        <v/>
      </c>
      <c r="V13" s="67"/>
      <c r="W13" s="68" t="str">
        <f>IF(AND(W7="",W8="",W9="",W10=""),"",SUMPRODUCT($D$7:$D$10,W7:W10))</f>
        <v/>
      </c>
      <c r="X13" s="67"/>
      <c r="Y13" s="68" t="str">
        <f>IF(AND(Y7="",Y8="",Y9="",Y10=""),"",SUMPRODUCT($D$7:$D$10,Y7:Y10))</f>
        <v/>
      </c>
      <c r="Z13" s="69"/>
      <c r="AA13" s="68" t="str">
        <f>IF(AND(AA7="",AA8="",AA9="",AA10=""),"",SUMPRODUCT($D$7:$D$10,AA7:AA10))</f>
        <v/>
      </c>
      <c r="AB13" s="69"/>
      <c r="AC13" s="68" t="str">
        <f>IF(AND(AC7="",AC8="",AC9="",AC10=""),"",SUMPRODUCT($D$7:$D$10,AC7:AC10))</f>
        <v/>
      </c>
      <c r="AD13" s="154"/>
      <c r="AE13" s="68" t="str">
        <f>IF(AND(AE7="",AE8="",AE9="",AE10=""),"",SUMPRODUCT($D$7:$D$10,AE7:AE10))</f>
        <v/>
      </c>
      <c r="AF13" s="70"/>
      <c r="AG13" s="71"/>
      <c r="AH13" s="72"/>
      <c r="AI13" s="45"/>
      <c r="AJ13" s="73">
        <v>-0.625</v>
      </c>
      <c r="AK13" s="45">
        <f t="shared" si="21"/>
        <v>-0.5</v>
      </c>
      <c r="AL13" s="45">
        <f t="shared" si="17"/>
        <v>6.4959070886580852</v>
      </c>
      <c r="AM13" s="45">
        <f t="shared" si="18"/>
        <v>6.6426756709264687</v>
      </c>
      <c r="AN13" s="46">
        <v>6</v>
      </c>
      <c r="AO13" s="74"/>
      <c r="AP13" s="73">
        <v>-0.625</v>
      </c>
      <c r="AQ13" s="45">
        <f t="shared" si="22"/>
        <v>-0.5</v>
      </c>
      <c r="AR13" s="45">
        <f t="shared" si="19"/>
        <v>7.7126476375719752</v>
      </c>
      <c r="AS13" s="45">
        <f t="shared" si="20"/>
        <v>7.7901181100575805</v>
      </c>
      <c r="AT13" s="46">
        <v>6</v>
      </c>
    </row>
    <row r="14" spans="1:46" ht="15.75" thickBot="1" x14ac:dyDescent="0.3">
      <c r="B14" s="23" t="s">
        <v>49</v>
      </c>
      <c r="C14" s="47">
        <f>'2. Data Entry'!E16</f>
        <v>0.25</v>
      </c>
      <c r="D14" s="40">
        <f>C14</f>
        <v>0.25</v>
      </c>
      <c r="E14" s="14">
        <v>7</v>
      </c>
      <c r="F14" s="41">
        <f>IF(E14="","",INT(E14/2.1))</f>
        <v>3</v>
      </c>
      <c r="G14" s="15">
        <v>7</v>
      </c>
      <c r="H14" s="41">
        <f>IF(G14="","",INT(G14/2.1))</f>
        <v>3</v>
      </c>
      <c r="I14" s="15">
        <v>9.5</v>
      </c>
      <c r="J14" s="41">
        <f>IF(I14="","",INT(I14/2.1))</f>
        <v>4</v>
      </c>
      <c r="K14" s="15">
        <v>7.5</v>
      </c>
      <c r="L14" s="41">
        <f>IF(K14="","",INT(K14/2.1))</f>
        <v>3</v>
      </c>
      <c r="M14" s="15">
        <v>8.5</v>
      </c>
      <c r="N14" s="41">
        <f>IF(M14="","",INT(M14/2.1))</f>
        <v>4</v>
      </c>
      <c r="O14" s="15">
        <v>7.5</v>
      </c>
      <c r="P14" s="41">
        <f>IF(O14="","",INT(O14/2.1))</f>
        <v>3</v>
      </c>
      <c r="Q14" s="16">
        <v>8</v>
      </c>
      <c r="R14" s="41">
        <f>IF(Q14="","",INT(Q14/2.1))</f>
        <v>3</v>
      </c>
      <c r="S14" s="16">
        <v>9.5</v>
      </c>
      <c r="T14" s="41">
        <f>IF(S14="","",INT(S14/2.1))</f>
        <v>4</v>
      </c>
      <c r="U14" s="16"/>
      <c r="V14" s="41" t="str">
        <f>IF(U14="","",INT(U14/2.1))</f>
        <v/>
      </c>
      <c r="W14" s="16"/>
      <c r="X14" s="41" t="str">
        <f>IF(W14="","",INT(W14/2.1))</f>
        <v/>
      </c>
      <c r="Y14" s="15"/>
      <c r="Z14" s="41" t="str">
        <f>IF(Y14="","",INT(Y14/2.1))</f>
        <v/>
      </c>
      <c r="AA14" s="16"/>
      <c r="AB14" s="41" t="str">
        <f>IF(AA14="","",INT(AA14/2.1))</f>
        <v/>
      </c>
      <c r="AC14" s="16"/>
      <c r="AD14" s="153" t="str">
        <f>IF(AC14="","",INT(AC14/2.1))</f>
        <v/>
      </c>
      <c r="AE14" s="16"/>
      <c r="AF14" s="41" t="str">
        <f>IF(AE14="","",INT(AE14/2.1))</f>
        <v/>
      </c>
      <c r="AG14" s="48">
        <f t="shared" si="15"/>
        <v>8.0625</v>
      </c>
      <c r="AH14" s="49">
        <f t="shared" si="16"/>
        <v>1.0155048005794951</v>
      </c>
      <c r="AJ14" s="73">
        <v>-0.5</v>
      </c>
      <c r="AK14" s="45">
        <f t="shared" si="21"/>
        <v>-0.375</v>
      </c>
      <c r="AL14" s="45">
        <f t="shared" si="17"/>
        <v>6.6426756709264687</v>
      </c>
      <c r="AM14" s="45">
        <f t="shared" si="18"/>
        <v>6.7894442531948513</v>
      </c>
      <c r="AN14" s="46">
        <v>7</v>
      </c>
      <c r="AO14" s="45"/>
      <c r="AP14" s="73">
        <v>-0.5</v>
      </c>
      <c r="AQ14" s="45">
        <f t="shared" si="22"/>
        <v>-0.375</v>
      </c>
      <c r="AR14" s="45">
        <f t="shared" si="19"/>
        <v>7.7901181100575805</v>
      </c>
      <c r="AS14" s="45">
        <f t="shared" si="20"/>
        <v>7.8675885825431848</v>
      </c>
      <c r="AT14" s="46">
        <v>7</v>
      </c>
    </row>
    <row r="15" spans="1:46" ht="15.75" thickBot="1" x14ac:dyDescent="0.3">
      <c r="B15" s="23" t="s">
        <v>50</v>
      </c>
      <c r="C15" s="47">
        <f>'2. Data Entry'!E18</f>
        <v>0.3</v>
      </c>
      <c r="D15" s="40">
        <f t="shared" ref="D15:D17" si="25">C15</f>
        <v>0.3</v>
      </c>
      <c r="E15" s="14">
        <v>8.5</v>
      </c>
      <c r="F15" s="41">
        <f t="shared" ref="F15:F18" si="26">IF(E15="","",INT(E15/2.1))</f>
        <v>4</v>
      </c>
      <c r="G15" s="15">
        <v>8.5</v>
      </c>
      <c r="H15" s="41">
        <f t="shared" ref="H15:H18" si="27">IF(G15="","",INT(G15/2.1))</f>
        <v>4</v>
      </c>
      <c r="I15" s="15">
        <v>8</v>
      </c>
      <c r="J15" s="41">
        <f t="shared" ref="J15:J18" si="28">IF(I15="","",INT(I15/2.1))</f>
        <v>3</v>
      </c>
      <c r="K15" s="15">
        <v>8</v>
      </c>
      <c r="L15" s="41">
        <f t="shared" ref="L15:L18" si="29">IF(K15="","",INT(K15/2.1))</f>
        <v>3</v>
      </c>
      <c r="M15" s="15">
        <v>7</v>
      </c>
      <c r="N15" s="41">
        <f t="shared" ref="N15:N18" si="30">IF(M15="","",INT(M15/2.1))</f>
        <v>3</v>
      </c>
      <c r="O15" s="15">
        <v>8.5</v>
      </c>
      <c r="P15" s="41">
        <f t="shared" ref="P15:P18" si="31">IF(O15="","",INT(O15/2.1))</f>
        <v>4</v>
      </c>
      <c r="Q15" s="16">
        <v>7.5</v>
      </c>
      <c r="R15" s="41">
        <f t="shared" ref="R15:R18" si="32">IF(Q15="","",INT(Q15/2.1))</f>
        <v>3</v>
      </c>
      <c r="S15" s="16">
        <v>8.5</v>
      </c>
      <c r="T15" s="41">
        <f t="shared" ref="T15:T18" si="33">IF(S15="","",INT(S15/2.1))</f>
        <v>4</v>
      </c>
      <c r="U15" s="16"/>
      <c r="V15" s="41" t="str">
        <f t="shared" ref="V15:V18" si="34">IF(U15="","",INT(U15/2.1))</f>
        <v/>
      </c>
      <c r="W15" s="16"/>
      <c r="X15" s="41" t="str">
        <f t="shared" ref="X15:X18" si="35">IF(W15="","",INT(W15/2.1))</f>
        <v/>
      </c>
      <c r="Y15" s="15"/>
      <c r="Z15" s="41" t="str">
        <f t="shared" ref="Z15:Z18" si="36">IF(Y15="","",INT(Y15/2.1))</f>
        <v/>
      </c>
      <c r="AA15" s="16"/>
      <c r="AB15" s="41" t="str">
        <f t="shared" ref="AB15:AB18" si="37">IF(AA15="","",INT(AA15/2.1))</f>
        <v/>
      </c>
      <c r="AC15" s="16"/>
      <c r="AD15" s="153" t="str">
        <f t="shared" ref="AD15:AD18" si="38">IF(AC15="","",INT(AC15/2.1))</f>
        <v/>
      </c>
      <c r="AE15" s="16"/>
      <c r="AF15" s="41" t="str">
        <f t="shared" ref="AF15:AF18" si="39">IF(AE15="","",INT(AE15/2.1))</f>
        <v/>
      </c>
      <c r="AG15" s="48">
        <f t="shared" si="15"/>
        <v>8.0625</v>
      </c>
      <c r="AH15" s="49">
        <f t="shared" si="16"/>
        <v>0.56299581322980163</v>
      </c>
      <c r="AJ15" s="73">
        <v>-0.375</v>
      </c>
      <c r="AK15" s="45">
        <f t="shared" si="21"/>
        <v>-0.25</v>
      </c>
      <c r="AL15" s="45">
        <f t="shared" si="17"/>
        <v>6.7894442531948513</v>
      </c>
      <c r="AM15" s="45">
        <f t="shared" si="18"/>
        <v>6.9362128354632349</v>
      </c>
      <c r="AN15" s="46">
        <v>8</v>
      </c>
      <c r="AO15" s="45"/>
      <c r="AP15" s="73">
        <v>-0.375</v>
      </c>
      <c r="AQ15" s="45">
        <f t="shared" si="22"/>
        <v>-0.25</v>
      </c>
      <c r="AR15" s="45">
        <f t="shared" si="19"/>
        <v>7.8675885825431848</v>
      </c>
      <c r="AS15" s="45">
        <f t="shared" si="20"/>
        <v>7.9450590550287901</v>
      </c>
      <c r="AT15" s="46">
        <v>8</v>
      </c>
    </row>
    <row r="16" spans="1:46" ht="15.75" thickBot="1" x14ac:dyDescent="0.3">
      <c r="B16" s="23" t="s">
        <v>58</v>
      </c>
      <c r="C16" s="47">
        <f>'2. Data Entry'!E20</f>
        <v>0.3</v>
      </c>
      <c r="D16" s="40">
        <f t="shared" si="25"/>
        <v>0.3</v>
      </c>
      <c r="E16" s="14">
        <v>7</v>
      </c>
      <c r="F16" s="41">
        <f t="shared" si="26"/>
        <v>3</v>
      </c>
      <c r="G16" s="15">
        <v>7</v>
      </c>
      <c r="H16" s="41">
        <f t="shared" si="27"/>
        <v>3</v>
      </c>
      <c r="I16" s="15">
        <v>10</v>
      </c>
      <c r="J16" s="41">
        <f t="shared" si="28"/>
        <v>4</v>
      </c>
      <c r="K16" s="15">
        <v>7</v>
      </c>
      <c r="L16" s="41">
        <f t="shared" si="29"/>
        <v>3</v>
      </c>
      <c r="M16" s="15">
        <v>8</v>
      </c>
      <c r="N16" s="41">
        <f t="shared" si="30"/>
        <v>3</v>
      </c>
      <c r="O16" s="15">
        <v>8.5</v>
      </c>
      <c r="P16" s="41">
        <f t="shared" si="31"/>
        <v>4</v>
      </c>
      <c r="Q16" s="16">
        <v>9</v>
      </c>
      <c r="R16" s="41">
        <f t="shared" si="32"/>
        <v>4</v>
      </c>
      <c r="S16" s="16">
        <v>9.5</v>
      </c>
      <c r="T16" s="41">
        <f t="shared" si="33"/>
        <v>4</v>
      </c>
      <c r="U16" s="16"/>
      <c r="V16" s="41" t="str">
        <f t="shared" si="34"/>
        <v/>
      </c>
      <c r="W16" s="16"/>
      <c r="X16" s="41" t="str">
        <f t="shared" si="35"/>
        <v/>
      </c>
      <c r="Y16" s="15"/>
      <c r="Z16" s="41" t="str">
        <f t="shared" si="36"/>
        <v/>
      </c>
      <c r="AA16" s="16"/>
      <c r="AB16" s="41" t="str">
        <f t="shared" si="37"/>
        <v/>
      </c>
      <c r="AC16" s="16"/>
      <c r="AD16" s="153" t="str">
        <f t="shared" si="38"/>
        <v/>
      </c>
      <c r="AE16" s="16"/>
      <c r="AF16" s="41" t="str">
        <f t="shared" si="39"/>
        <v/>
      </c>
      <c r="AG16" s="48">
        <f t="shared" si="15"/>
        <v>8.25</v>
      </c>
      <c r="AH16" s="49">
        <f t="shared" si="16"/>
        <v>1.1952286093343936</v>
      </c>
      <c r="AJ16" s="73">
        <v>-0.25</v>
      </c>
      <c r="AK16" s="45">
        <f t="shared" si="21"/>
        <v>-0.125</v>
      </c>
      <c r="AL16" s="45">
        <f t="shared" si="17"/>
        <v>6.9362128354632349</v>
      </c>
      <c r="AM16" s="45">
        <f t="shared" si="18"/>
        <v>7.0829814177316175</v>
      </c>
      <c r="AN16" s="46">
        <v>9</v>
      </c>
      <c r="AP16" s="73">
        <v>-0.25</v>
      </c>
      <c r="AQ16" s="45">
        <f t="shared" si="22"/>
        <v>-0.125</v>
      </c>
      <c r="AR16" s="45">
        <f t="shared" si="19"/>
        <v>7.9450590550287901</v>
      </c>
      <c r="AS16" s="45">
        <f t="shared" si="20"/>
        <v>8.0225295275143953</v>
      </c>
      <c r="AT16" s="46">
        <v>9</v>
      </c>
    </row>
    <row r="17" spans="1:46" ht="15.75" thickBot="1" x14ac:dyDescent="0.3">
      <c r="B17" s="50" t="s">
        <v>59</v>
      </c>
      <c r="C17" s="76">
        <f>'2. Data Entry'!E22</f>
        <v>0.15</v>
      </c>
      <c r="D17" s="40">
        <f t="shared" si="25"/>
        <v>0.15</v>
      </c>
      <c r="E17" s="14">
        <v>7.5</v>
      </c>
      <c r="F17" s="41">
        <f t="shared" si="26"/>
        <v>3</v>
      </c>
      <c r="G17" s="15">
        <v>7.5</v>
      </c>
      <c r="H17" s="41">
        <f t="shared" si="27"/>
        <v>3</v>
      </c>
      <c r="I17" s="15">
        <v>8.5</v>
      </c>
      <c r="J17" s="41">
        <f t="shared" si="28"/>
        <v>4</v>
      </c>
      <c r="K17" s="15">
        <v>8</v>
      </c>
      <c r="L17" s="41">
        <f t="shared" si="29"/>
        <v>3</v>
      </c>
      <c r="M17" s="15">
        <v>8</v>
      </c>
      <c r="N17" s="41">
        <f t="shared" si="30"/>
        <v>3</v>
      </c>
      <c r="O17" s="15">
        <v>8</v>
      </c>
      <c r="P17" s="41">
        <f t="shared" si="31"/>
        <v>3</v>
      </c>
      <c r="Q17" s="16">
        <v>8</v>
      </c>
      <c r="R17" s="41">
        <f t="shared" si="32"/>
        <v>3</v>
      </c>
      <c r="S17" s="16">
        <v>8</v>
      </c>
      <c r="T17" s="41">
        <f t="shared" si="33"/>
        <v>3</v>
      </c>
      <c r="U17" s="16"/>
      <c r="V17" s="41" t="str">
        <f t="shared" si="34"/>
        <v/>
      </c>
      <c r="W17" s="16"/>
      <c r="X17" s="41" t="str">
        <f t="shared" si="35"/>
        <v/>
      </c>
      <c r="Y17" s="15"/>
      <c r="Z17" s="41" t="str">
        <f t="shared" si="36"/>
        <v/>
      </c>
      <c r="AA17" s="16"/>
      <c r="AB17" s="41" t="str">
        <f t="shared" si="37"/>
        <v/>
      </c>
      <c r="AC17" s="16"/>
      <c r="AD17" s="153" t="str">
        <f t="shared" si="38"/>
        <v/>
      </c>
      <c r="AE17" s="16"/>
      <c r="AF17" s="41" t="str">
        <f t="shared" si="39"/>
        <v/>
      </c>
      <c r="AG17" s="48">
        <f t="shared" ref="AG17" si="40">AVERAGE(E17,G17,I17,K17,M17,O17,Q17,S17,U17,W17,Y17)</f>
        <v>7.9375</v>
      </c>
      <c r="AH17" s="49">
        <f t="shared" ref="AH17" si="41">STDEV(E17,G17,I17,K17,M17,O17,Q17,S17,U17,W17,Y17)</f>
        <v>0.32043497223082784</v>
      </c>
      <c r="AJ17" s="73">
        <v>-0.125</v>
      </c>
      <c r="AK17" s="45">
        <v>0</v>
      </c>
      <c r="AL17" s="45">
        <f t="shared" si="17"/>
        <v>7.0829814177316175</v>
      </c>
      <c r="AM17" s="45">
        <f t="shared" si="18"/>
        <v>7.229750000000001</v>
      </c>
      <c r="AN17" s="46">
        <v>10</v>
      </c>
      <c r="AP17" s="73">
        <v>-0.125</v>
      </c>
      <c r="AQ17" s="45">
        <v>0</v>
      </c>
      <c r="AR17" s="45">
        <f t="shared" si="19"/>
        <v>8.0225295275143953</v>
      </c>
      <c r="AS17" s="45">
        <f t="shared" si="20"/>
        <v>8.1</v>
      </c>
      <c r="AT17" s="46">
        <v>10</v>
      </c>
    </row>
    <row r="18" spans="1:46" ht="15.75" thickBot="1" x14ac:dyDescent="0.3">
      <c r="B18" s="77"/>
      <c r="C18" s="78">
        <f>'2. Data Entry'!E10</f>
        <v>0.5</v>
      </c>
      <c r="D18" s="79"/>
      <c r="E18" s="80">
        <f>IF(AND(E14="",E15="",E16="",E17=""),"",SUMPRODUCT($C$14:$C$17,E14:E17))</f>
        <v>7.5250000000000004</v>
      </c>
      <c r="F18" s="41">
        <f t="shared" si="26"/>
        <v>3</v>
      </c>
      <c r="G18" s="81">
        <f>IF(AND(G14="",G15="",G16="",G17=""),"",SUMPRODUCT($C$14:$C$17,G14:G17))</f>
        <v>7.5250000000000004</v>
      </c>
      <c r="H18" s="41">
        <f t="shared" si="27"/>
        <v>3</v>
      </c>
      <c r="I18" s="81">
        <f>IF(AND(I14="",I15="",I16="",I17=""),"",SUMPRODUCT($C$14:$C$17,I14:I17))</f>
        <v>9.0500000000000007</v>
      </c>
      <c r="J18" s="41">
        <f t="shared" si="28"/>
        <v>4</v>
      </c>
      <c r="K18" s="81">
        <f>IF(AND(K14="",K15="",K16="",K17=""),"",SUMPRODUCT($C$14:$C$17,K14:K17))</f>
        <v>7.5750000000000002</v>
      </c>
      <c r="L18" s="41">
        <f t="shared" si="29"/>
        <v>3</v>
      </c>
      <c r="M18" s="81">
        <f>IF(AND(M14="",M15="",M16="",M17=""),"",SUMPRODUCT($C$14:$C$17,M14:M17))</f>
        <v>7.8250000000000002</v>
      </c>
      <c r="N18" s="41">
        <f t="shared" si="30"/>
        <v>3</v>
      </c>
      <c r="O18" s="81">
        <f>IF(AND(O14="",O15="",O16="",O17=""),"",SUMPRODUCT($C$14:$C$17,O14:O17))</f>
        <v>8.1749999999999989</v>
      </c>
      <c r="P18" s="41">
        <f t="shared" si="31"/>
        <v>3</v>
      </c>
      <c r="Q18" s="81">
        <f>IF(AND(Q14="",Q15="",Q16="",Q17=""),"",SUMPRODUCT($C$14:$C$17,Q14:Q17))</f>
        <v>8.1499999999999986</v>
      </c>
      <c r="R18" s="41">
        <f t="shared" si="32"/>
        <v>3</v>
      </c>
      <c r="S18" s="81">
        <f>IF(AND(S14="",S15="",S16="",S17=""),"",SUMPRODUCT($C$14:$C$17,S14:S17))</f>
        <v>8.9749999999999996</v>
      </c>
      <c r="T18" s="41">
        <f t="shared" si="33"/>
        <v>4</v>
      </c>
      <c r="U18" s="81" t="str">
        <f>IF(AND(U14="",U15="",U16="",U17=""),"",SUMPRODUCT($C$14:$C$17,U14:U17))</f>
        <v/>
      </c>
      <c r="V18" s="41" t="str">
        <f t="shared" si="34"/>
        <v/>
      </c>
      <c r="W18" s="81" t="str">
        <f>IF(AND(W14="",W15="",W16="",W17=""),"",SUMPRODUCT($C$14:$C$17,W14:W17))</f>
        <v/>
      </c>
      <c r="X18" s="41" t="str">
        <f t="shared" si="35"/>
        <v/>
      </c>
      <c r="Y18" s="81" t="str">
        <f>IF(AND(Y14="",Y15="",Y16="",Y17=""),"",SUMPRODUCT($C$14:$C$17,Y14:Y17))</f>
        <v/>
      </c>
      <c r="Z18" s="41" t="str">
        <f t="shared" si="36"/>
        <v/>
      </c>
      <c r="AA18" s="81" t="str">
        <f>IF(AND(AA14="",AA15="",AA16="",AA17=""),"",SUMPRODUCT($C$14:$C$17,AA14:AA17))</f>
        <v/>
      </c>
      <c r="AB18" s="41" t="str">
        <f t="shared" si="37"/>
        <v/>
      </c>
      <c r="AC18" s="81" t="str">
        <f>IF(AND(AC14="",AC15="",AC16="",AC17=""),"",SUMPRODUCT($C$14:$C$17,AC14:AC17))</f>
        <v/>
      </c>
      <c r="AD18" s="153" t="str">
        <f t="shared" si="38"/>
        <v/>
      </c>
      <c r="AE18" s="81" t="str">
        <f>IF(AND(AE14="",AE15="",AE16="",AE17=""),"",SUMPRODUCT($C$14:$C$17,AE14:AE17))</f>
        <v/>
      </c>
      <c r="AF18" s="41" t="str">
        <f t="shared" si="39"/>
        <v/>
      </c>
      <c r="AG18" s="82">
        <f t="shared" si="15"/>
        <v>8.1</v>
      </c>
      <c r="AH18" s="83">
        <f t="shared" si="16"/>
        <v>0.61976377988483866</v>
      </c>
      <c r="AJ18" s="73">
        <v>0</v>
      </c>
      <c r="AK18" s="45">
        <f>AJ19</f>
        <v>0.125</v>
      </c>
      <c r="AL18" s="45">
        <f t="shared" si="17"/>
        <v>7.229750000000001</v>
      </c>
      <c r="AM18" s="45">
        <f t="shared" si="18"/>
        <v>7.3765185822683845</v>
      </c>
      <c r="AN18" s="46">
        <v>11</v>
      </c>
      <c r="AP18" s="73">
        <v>0</v>
      </c>
      <c r="AQ18" s="45">
        <f>AP19</f>
        <v>0.125</v>
      </c>
      <c r="AR18" s="45">
        <f t="shared" si="19"/>
        <v>8.1</v>
      </c>
      <c r="AS18" s="45">
        <f t="shared" si="20"/>
        <v>8.177470472485604</v>
      </c>
      <c r="AT18" s="46">
        <v>11</v>
      </c>
    </row>
    <row r="19" spans="1:46" ht="15.75" hidden="1" thickBot="1" x14ac:dyDescent="0.3">
      <c r="B19" s="84" t="s">
        <v>61</v>
      </c>
      <c r="C19" s="18"/>
      <c r="D19" s="85"/>
      <c r="E19" s="86">
        <f>IF(AND(E13="",E18=""),"",((E13*$C$13)+(E18*$C$18))*E9)</f>
        <v>0</v>
      </c>
      <c r="F19" s="86">
        <f t="shared" ref="F19:AH19" si="42">IF(AND(F13="",F18=""),"",((F13*$C$13)+(F18*$C$18))*F9)</f>
        <v>0</v>
      </c>
      <c r="G19" s="86">
        <f t="shared" si="42"/>
        <v>77.2</v>
      </c>
      <c r="H19" s="86">
        <f t="shared" si="42"/>
        <v>6</v>
      </c>
      <c r="I19" s="86">
        <f t="shared" si="42"/>
        <v>26.900624999999998</v>
      </c>
      <c r="J19" s="86">
        <f t="shared" si="42"/>
        <v>2</v>
      </c>
      <c r="K19" s="86">
        <f t="shared" si="42"/>
        <v>55.024374999999992</v>
      </c>
      <c r="L19" s="86">
        <f t="shared" si="42"/>
        <v>4.5</v>
      </c>
      <c r="M19" s="86">
        <f t="shared" si="42"/>
        <v>0</v>
      </c>
      <c r="N19" s="86">
        <f t="shared" si="42"/>
        <v>0</v>
      </c>
      <c r="O19" s="86">
        <f t="shared" si="42"/>
        <v>79.931249999999991</v>
      </c>
      <c r="P19" s="86">
        <f t="shared" si="42"/>
        <v>6</v>
      </c>
      <c r="Q19" s="86">
        <f t="shared" si="42"/>
        <v>0</v>
      </c>
      <c r="R19" s="86">
        <f t="shared" si="42"/>
        <v>0</v>
      </c>
      <c r="S19" s="86">
        <f t="shared" si="42"/>
        <v>27.21</v>
      </c>
      <c r="T19" s="86">
        <f t="shared" si="42"/>
        <v>2</v>
      </c>
      <c r="U19" s="86" t="str">
        <f t="shared" si="42"/>
        <v/>
      </c>
      <c r="V19" s="86" t="str">
        <f t="shared" si="42"/>
        <v/>
      </c>
      <c r="W19" s="86" t="str">
        <f t="shared" si="42"/>
        <v/>
      </c>
      <c r="X19" s="86" t="str">
        <f t="shared" si="42"/>
        <v/>
      </c>
      <c r="Y19" s="86" t="str">
        <f t="shared" si="42"/>
        <v/>
      </c>
      <c r="Z19" s="86" t="str">
        <f t="shared" si="42"/>
        <v/>
      </c>
      <c r="AA19" s="86" t="str">
        <f t="shared" si="42"/>
        <v/>
      </c>
      <c r="AB19" s="86" t="str">
        <f t="shared" si="42"/>
        <v/>
      </c>
      <c r="AC19" s="86" t="str">
        <f t="shared" si="42"/>
        <v/>
      </c>
      <c r="AD19" s="86" t="str">
        <f t="shared" si="42"/>
        <v/>
      </c>
      <c r="AE19" s="86" t="str">
        <f t="shared" si="42"/>
        <v/>
      </c>
      <c r="AF19" s="86" t="str">
        <f t="shared" si="42"/>
        <v/>
      </c>
      <c r="AG19" s="86">
        <f t="shared" si="42"/>
        <v>16.706250000000001</v>
      </c>
      <c r="AH19" s="86">
        <f t="shared" si="42"/>
        <v>1.3399096760793316</v>
      </c>
      <c r="AJ19" s="73">
        <v>0.125</v>
      </c>
      <c r="AK19" s="45">
        <f>AJ21</f>
        <v>0.25</v>
      </c>
      <c r="AL19" s="45">
        <f t="shared" si="17"/>
        <v>7.3765185822683845</v>
      </c>
      <c r="AM19" s="45">
        <f t="shared" si="18"/>
        <v>7.5232871645367672</v>
      </c>
      <c r="AN19" s="46">
        <v>12</v>
      </c>
      <c r="AP19" s="73">
        <v>0.125</v>
      </c>
      <c r="AQ19" s="45">
        <f>AP21</f>
        <v>0.25</v>
      </c>
      <c r="AR19" s="45">
        <f t="shared" si="19"/>
        <v>8.177470472485604</v>
      </c>
      <c r="AS19" s="45">
        <f t="shared" si="20"/>
        <v>8.2549409449712101</v>
      </c>
      <c r="AT19" s="46">
        <v>12</v>
      </c>
    </row>
    <row r="20" spans="1:46" ht="15.75" thickBot="1" x14ac:dyDescent="0.3">
      <c r="B20" s="57" t="s">
        <v>24</v>
      </c>
      <c r="C20" s="37"/>
      <c r="D20" s="87"/>
      <c r="E20" s="59">
        <f>IF(E18="",-5,INDEX($AT$7:$AT$28,MATCH(1,INDEX((E18&gt;=$AR$7:$AR$28)*(E18&lt;$AS$7:$AS$28),),0)))</f>
        <v>3</v>
      </c>
      <c r="F20" s="88"/>
      <c r="G20" s="59">
        <f>IF(G18="",-5,INDEX($AT$7:$AT$28,MATCH(1,INDEX((G18&gt;=$AR$7:$AR$28)*(G18&lt;$AS$7:$AS$28),),0)))</f>
        <v>3</v>
      </c>
      <c r="H20" s="88"/>
      <c r="I20" s="59">
        <f>IF(I18="",-5,INDEX($AT$7:$AT$28,MATCH(1,INDEX((I18&gt;=$AR$7:$AR$28)*(I18&lt;$AS$7:$AS$28),),0)))</f>
        <v>20</v>
      </c>
      <c r="J20" s="88"/>
      <c r="K20" s="59">
        <f>IF(K18="",-5,INDEX($AT$7:$AT$28,MATCH(1,INDEX((K18&gt;=$AR$7:$AR$28)*(K18&lt;$AS$7:$AS$28),),0)))</f>
        <v>4</v>
      </c>
      <c r="L20" s="88"/>
      <c r="M20" s="59">
        <f>IF(M18="",-5,INDEX($AT$7:$AT$28,MATCH(1,INDEX((M18&gt;=$AR$7:$AR$28)*(M18&lt;$AS$7:$AS$28),),0)))</f>
        <v>7</v>
      </c>
      <c r="N20" s="88"/>
      <c r="O20" s="59">
        <f>IF(O18="",-5,INDEX($AT$7:$AT$28,MATCH(1,INDEX((O18&gt;=$AR$7:$AR$28)*(O18&lt;$AS$7:$AS$28),),0)))</f>
        <v>11</v>
      </c>
      <c r="P20" s="88"/>
      <c r="Q20" s="59">
        <f>IF(Q18="",-5,INDEX($AT$7:$AT$28,MATCH(1,INDEX((Q18&gt;=$AR$7:$AR$28)*(Q18&lt;$AS$7:$AS$28),),0)))</f>
        <v>11</v>
      </c>
      <c r="R20" s="88"/>
      <c r="S20" s="59">
        <f>IF(S18="",-5,INDEX($AT$7:$AT$28,MATCH(1,INDEX((S18&gt;=$AR$7:$AR$28)*(S18&lt;$AS$7:$AS$28),),0)))</f>
        <v>20</v>
      </c>
      <c r="T20" s="88"/>
      <c r="U20" s="59">
        <f>IF(U18="",-5,INDEX($AT$7:$AT$28,MATCH(1,INDEX((U18&gt;=$AR$7:$AR$28)*(U18&lt;$AS$7:$AS$28),),0)))</f>
        <v>-5</v>
      </c>
      <c r="V20" s="88"/>
      <c r="W20" s="59">
        <f>IF(W18="",-5,INDEX($AT$7:$AT$28,MATCH(1,INDEX((W18&gt;=$AR$7:$AR$28)*(W18&lt;$AS$7:$AS$28),),0)))</f>
        <v>-5</v>
      </c>
      <c r="X20" s="88"/>
      <c r="Y20" s="59">
        <f>IF(Y18="",-5,INDEX($AT$7:$AT$28,MATCH(1,INDEX((Y18&gt;=$AR$7:$AR$28)*(Y18&lt;$AS$7:$AS$28),),0)))</f>
        <v>-5</v>
      </c>
      <c r="Z20" s="89"/>
      <c r="AA20" s="59">
        <f>IF(AA18="",-5,INDEX($AT$7:$AT$28,MATCH(1,INDEX((AA18&gt;=$AR$7:$AR$28)*(AA18&lt;$AS$7:$AS$28),),0)))</f>
        <v>-5</v>
      </c>
      <c r="AB20" s="89"/>
      <c r="AC20" s="59">
        <f>IF(AC18="",-5,INDEX($AT$7:$AT$28,MATCH(1,INDEX((AC18&gt;=$AR$7:$AR$28)*(AC18&lt;$AS$7:$AS$28),),0)))</f>
        <v>-5</v>
      </c>
      <c r="AD20" s="155"/>
      <c r="AE20" s="157">
        <f>IF(AE18="",-5,INDEX($AT$7:$AT$28,MATCH(1,INDEX((AE18&gt;=$AR$7:$AR$28)*(AE18&lt;$AS$7:$AS$28),),0)))</f>
        <v>-5</v>
      </c>
      <c r="AF20" s="90"/>
      <c r="AG20" s="44"/>
      <c r="AH20" s="91"/>
      <c r="AJ20" s="73"/>
      <c r="AK20" s="45"/>
      <c r="AL20" s="45"/>
      <c r="AM20" s="45"/>
      <c r="AN20" s="46"/>
      <c r="AP20" s="73"/>
      <c r="AQ20" s="45"/>
      <c r="AR20" s="45"/>
      <c r="AS20" s="45"/>
      <c r="AT20" s="46"/>
    </row>
    <row r="21" spans="1:46" ht="15.75" thickBot="1" x14ac:dyDescent="0.3">
      <c r="B21" s="28" t="s">
        <v>62</v>
      </c>
      <c r="C21" s="92"/>
      <c r="D21" s="93"/>
      <c r="E21" s="94">
        <f>IF(E19="","",E19/MAX($E$19,$G$19,$I$19,$K$19,$M$19,$O$19,$Q$19,$S$19,$U$19,$W$19,$Y$19,$AA$19,$AC$19)*100)</f>
        <v>0</v>
      </c>
      <c r="F21" s="95"/>
      <c r="G21" s="94">
        <f>IF(G19="","",G19/MAX($E$19,$G$19,$I$19,$K$19,$M$19,$O$19,$Q$19,$S$19,$U$19,$W$19,$Y$19,$AA$19,$AC$19)*100)</f>
        <v>96.583001016498571</v>
      </c>
      <c r="H21" s="95"/>
      <c r="I21" s="94">
        <f>IF(I19="","",I19/MAX($E$19,$G$19,$I$19,$K$19,$M$19,$O$19,$Q$19,$S$19,$U$19,$W$19,$Y$19,$AA$19,$AC$19)*100)</f>
        <v>33.654703260614596</v>
      </c>
      <c r="J21" s="95"/>
      <c r="K21" s="94">
        <f>IF(K19="","",K19/MAX($E$19,$G$19,$I$19,$K$19,$M$19,$O$19,$Q$19,$S$19,$U$19,$W$19,$Y$19,$AA$19,$AC$19)*100)</f>
        <v>68.839627805145042</v>
      </c>
      <c r="L21" s="95"/>
      <c r="M21" s="94">
        <f>IF(M19="","",M19/MAX($E$19,$G$19,$I$19,$K$19,$M$19,$O$19,$Q$19,$S$19,$U$19,$W$19,$Y$19,$AA$19,$AC$19)*100)</f>
        <v>0</v>
      </c>
      <c r="N21" s="95"/>
      <c r="O21" s="94">
        <f>IF(O19="","",O19/MAX($E$19,$G$19,$I$19,$K$19,$M$19,$O$19,$Q$19,$S$19,$U$19,$W$19,$Y$19,$AA$19,$AC$19)*100)</f>
        <v>100</v>
      </c>
      <c r="P21" s="95"/>
      <c r="Q21" s="94">
        <f>IF(Q19="","",Q19/MAX($E$19,$G$19,$I$19,$K$19,$M$19,$O$19,$Q$19,$S$19,$U$19,$W$19,$Y$19,$AA$19,$AC$19)*100)</f>
        <v>0</v>
      </c>
      <c r="R21" s="95"/>
      <c r="S21" s="94">
        <f>IF(S19="","",S19/MAX($E$19,$G$19,$I$19,$K$19,$M$19,$O$19,$Q$19,$S$19,$U$19,$W$19,$Y$19,$AA$19,$AC$19)*100)</f>
        <v>34.041754632887645</v>
      </c>
      <c r="T21" s="95"/>
      <c r="U21" s="94" t="str">
        <f>IF(U19="","",U19/MAX($E$19,$G$19,$I$19,$K$19,$M$19,$O$19,$Q$19,$S$19,$U$19,$W$19,$Y$19,$AA$19,$AC$19)*100)</f>
        <v/>
      </c>
      <c r="V21" s="95"/>
      <c r="W21" s="96" t="str">
        <f>IF(W19="","",W19/MAX($E$19,$I$19,$K$19,$M$19,$O$19,$Q$19,$S$19,$U$19,$W$19,$Y$19,$AA$19,$AC$19)*100)</f>
        <v/>
      </c>
      <c r="X21" s="95"/>
      <c r="Y21" s="96" t="str">
        <f>IF(Y19="","",Y19/MAX($E$19,$I$19,$K$19,$M$19,$O$19,$Q$19,$S$19,$U$19,$W$19,$Y$19,$AA$19,$AC$19)*100)</f>
        <v/>
      </c>
      <c r="Z21" s="149"/>
      <c r="AA21" s="96" t="str">
        <f>IF(AA19="","",AA19/MAX($E$19,$I$19,$K$19,$M$19,$O$19,$Q$19,$S$19,$U$19,$W$19,$Y$19,$AA$19,$AC$19)*100)</f>
        <v/>
      </c>
      <c r="AB21" s="149"/>
      <c r="AC21" s="96" t="str">
        <f>IF(AC19="","",AC19/MAX($E$19,$I$19,$K$19,$M$19,$O$19,$Q$19,$S$19,$U$19,$W$19,$Y$19,$AA$19,$AC$19)*100)</f>
        <v/>
      </c>
      <c r="AD21" s="156"/>
      <c r="AE21" s="94" t="str">
        <f>IF(AE19="","",AE19/MAX($E$19,$G$19,$I$19,$K$19,$M$19,$O$19,$Q$19,$S$19,$U$19,$W$19,$Y$19,$AA$19,$AC$19)*100)</f>
        <v/>
      </c>
      <c r="AF21" s="97"/>
      <c r="AG21" s="98"/>
      <c r="AH21" s="93"/>
      <c r="AJ21" s="73">
        <v>0.25</v>
      </c>
      <c r="AK21" s="45">
        <f t="shared" ref="AK21:AK27" si="43">AJ22</f>
        <v>0.375</v>
      </c>
      <c r="AL21" s="45">
        <f t="shared" si="17"/>
        <v>7.5232871645367672</v>
      </c>
      <c r="AM21" s="45">
        <f t="shared" si="18"/>
        <v>7.6700557468051507</v>
      </c>
      <c r="AN21" s="46">
        <v>13</v>
      </c>
      <c r="AP21" s="73">
        <v>0.25</v>
      </c>
      <c r="AQ21" s="45">
        <f t="shared" ref="AQ21:AQ27" si="44">AP22</f>
        <v>0.375</v>
      </c>
      <c r="AR21" s="45">
        <f t="shared" si="19"/>
        <v>8.2549409449712101</v>
      </c>
      <c r="AS21" s="45">
        <f t="shared" si="20"/>
        <v>8.3324114174568145</v>
      </c>
      <c r="AT21" s="46">
        <v>13</v>
      </c>
    </row>
    <row r="22" spans="1:46" x14ac:dyDescent="0.25">
      <c r="B22" s="74"/>
      <c r="E22" s="99"/>
      <c r="AJ22" s="73">
        <v>0.375</v>
      </c>
      <c r="AK22" s="45">
        <f t="shared" si="43"/>
        <v>0.5</v>
      </c>
      <c r="AL22" s="45">
        <f t="shared" si="17"/>
        <v>7.6700557468051507</v>
      </c>
      <c r="AM22" s="45">
        <f t="shared" si="18"/>
        <v>7.8168243290735333</v>
      </c>
      <c r="AN22" s="46">
        <v>14</v>
      </c>
      <c r="AP22" s="73">
        <v>0.375</v>
      </c>
      <c r="AQ22" s="45">
        <f t="shared" si="44"/>
        <v>0.5</v>
      </c>
      <c r="AR22" s="45">
        <f t="shared" si="19"/>
        <v>8.3324114174568145</v>
      </c>
      <c r="AS22" s="45">
        <f t="shared" si="20"/>
        <v>8.4098818899424188</v>
      </c>
      <c r="AT22" s="46">
        <v>14</v>
      </c>
    </row>
    <row r="23" spans="1:46" hidden="1" x14ac:dyDescent="0.25">
      <c r="C23" s="17" t="s">
        <v>32</v>
      </c>
      <c r="D23" s="100" t="s">
        <v>29</v>
      </c>
      <c r="E23" s="100" t="s">
        <v>30</v>
      </c>
      <c r="F23" s="100" t="s">
        <v>31</v>
      </c>
      <c r="G23" s="100" t="s">
        <v>25</v>
      </c>
      <c r="I23" s="101"/>
      <c r="J23" s="45"/>
      <c r="K23" s="45"/>
      <c r="L23" s="45"/>
      <c r="M23" s="45"/>
      <c r="N23" s="45"/>
      <c r="O23" s="45"/>
      <c r="P23" s="45"/>
      <c r="Q23" s="45"/>
      <c r="R23" s="45"/>
      <c r="S23" s="45"/>
      <c r="T23" s="45"/>
      <c r="U23" s="45"/>
      <c r="V23" s="45"/>
      <c r="W23" s="45"/>
      <c r="AJ23" s="73">
        <v>0.5</v>
      </c>
      <c r="AK23" s="45">
        <f t="shared" si="43"/>
        <v>0.625</v>
      </c>
      <c r="AL23" s="45">
        <f t="shared" si="17"/>
        <v>7.8168243290735333</v>
      </c>
      <c r="AM23" s="45">
        <f t="shared" si="18"/>
        <v>7.9635929113419168</v>
      </c>
      <c r="AN23" s="46">
        <v>15</v>
      </c>
      <c r="AP23" s="73">
        <v>0.5</v>
      </c>
      <c r="AQ23" s="45">
        <f t="shared" si="44"/>
        <v>0.625</v>
      </c>
      <c r="AR23" s="45">
        <f t="shared" si="19"/>
        <v>8.4098818899424188</v>
      </c>
      <c r="AS23" s="45">
        <f t="shared" si="20"/>
        <v>8.4873523624280232</v>
      </c>
      <c r="AT23" s="46">
        <v>15</v>
      </c>
    </row>
    <row r="24" spans="1:46" hidden="1" x14ac:dyDescent="0.25">
      <c r="A24" s="17">
        <f>G24</f>
        <v>8</v>
      </c>
      <c r="B24" s="17" t="str">
        <f>IF(E5="","",E5)</f>
        <v>10Zig</v>
      </c>
      <c r="C24" s="17">
        <v>1E-4</v>
      </c>
      <c r="D24" s="102">
        <f>E12</f>
        <v>1</v>
      </c>
      <c r="E24" s="17">
        <f>E20</f>
        <v>3</v>
      </c>
      <c r="F24" s="103">
        <f t="shared" ref="F24:F37" si="45">IF(B24="","",SUM(C24,($C$11*D24),($C$18*E24)))</f>
        <v>2.0000999999999998</v>
      </c>
      <c r="G24" s="17">
        <f>IF(B24="","",RANK(F24,$F$24:$F$37))</f>
        <v>8</v>
      </c>
      <c r="I24" s="45"/>
      <c r="J24" s="45"/>
      <c r="K24" s="45"/>
      <c r="L24" s="45"/>
      <c r="M24" s="45"/>
      <c r="N24" s="45"/>
      <c r="O24" s="45"/>
      <c r="P24" s="45"/>
      <c r="Q24" s="45"/>
      <c r="R24" s="45"/>
      <c r="S24" s="45"/>
      <c r="T24" s="45"/>
      <c r="U24" s="45"/>
      <c r="V24" s="45"/>
      <c r="W24" s="45"/>
      <c r="AJ24" s="73">
        <v>0.625</v>
      </c>
      <c r="AK24" s="45">
        <f t="shared" si="43"/>
        <v>0.75</v>
      </c>
      <c r="AL24" s="45">
        <f t="shared" si="17"/>
        <v>7.9635929113419168</v>
      </c>
      <c r="AM24" s="45">
        <f t="shared" si="18"/>
        <v>8.1103614936103003</v>
      </c>
      <c r="AN24" s="46">
        <v>16</v>
      </c>
      <c r="AP24" s="73">
        <v>0.625</v>
      </c>
      <c r="AQ24" s="45">
        <f t="shared" si="44"/>
        <v>0.75</v>
      </c>
      <c r="AR24" s="45">
        <f t="shared" si="19"/>
        <v>8.4873523624280232</v>
      </c>
      <c r="AS24" s="45">
        <f t="shared" si="20"/>
        <v>8.5648228349136293</v>
      </c>
      <c r="AT24" s="46">
        <v>16</v>
      </c>
    </row>
    <row r="25" spans="1:46" hidden="1" x14ac:dyDescent="0.25">
      <c r="A25" s="17">
        <f t="shared" ref="A25:A37" si="46">G25</f>
        <v>4</v>
      </c>
      <c r="B25" s="17" t="str">
        <f>IF(G5="","",G5)</f>
        <v>Chip PC</v>
      </c>
      <c r="C25" s="17">
        <v>2.0000000000000001E-4</v>
      </c>
      <c r="D25" s="102">
        <f>G12</f>
        <v>18</v>
      </c>
      <c r="E25" s="17">
        <f>G20</f>
        <v>3</v>
      </c>
      <c r="F25" s="103">
        <f t="shared" si="45"/>
        <v>10.5002</v>
      </c>
      <c r="G25" s="17">
        <f t="shared" ref="G25:G36" si="47">IF(B25="","",RANK(F25,$F$24:$F$37))</f>
        <v>4</v>
      </c>
      <c r="I25" s="45"/>
      <c r="J25" s="45"/>
      <c r="K25" s="45"/>
      <c r="L25" s="45"/>
      <c r="M25" s="45"/>
      <c r="N25" s="45"/>
      <c r="O25" s="45"/>
      <c r="P25" s="45"/>
      <c r="Q25" s="45"/>
      <c r="R25" s="45"/>
      <c r="S25" s="45"/>
      <c r="T25" s="45"/>
      <c r="U25" s="45"/>
      <c r="V25" s="45"/>
      <c r="W25" s="45"/>
      <c r="AJ25" s="73">
        <v>0.75</v>
      </c>
      <c r="AK25" s="45">
        <f t="shared" si="43"/>
        <v>0.875</v>
      </c>
      <c r="AL25" s="45">
        <f t="shared" si="17"/>
        <v>8.1103614936103003</v>
      </c>
      <c r="AM25" s="45">
        <f t="shared" si="18"/>
        <v>8.257130075878683</v>
      </c>
      <c r="AN25" s="46">
        <v>17</v>
      </c>
      <c r="AP25" s="73">
        <v>0.75</v>
      </c>
      <c r="AQ25" s="45">
        <f t="shared" si="44"/>
        <v>0.875</v>
      </c>
      <c r="AR25" s="45">
        <f t="shared" si="19"/>
        <v>8.5648228349136293</v>
      </c>
      <c r="AS25" s="45">
        <f t="shared" si="20"/>
        <v>8.6422933073992336</v>
      </c>
      <c r="AT25" s="46">
        <v>17</v>
      </c>
    </row>
    <row r="26" spans="1:46" hidden="1" x14ac:dyDescent="0.25">
      <c r="A26" s="17">
        <f t="shared" si="46"/>
        <v>2</v>
      </c>
      <c r="B26" s="17" t="str">
        <f>IF(I5="","",I5)</f>
        <v>HP</v>
      </c>
      <c r="C26" s="17">
        <v>2.9999999999999997E-4</v>
      </c>
      <c r="D26" s="102">
        <f>I12</f>
        <v>14</v>
      </c>
      <c r="E26" s="17">
        <f>I20</f>
        <v>20</v>
      </c>
      <c r="F26" s="103">
        <f t="shared" si="45"/>
        <v>17.000299999999999</v>
      </c>
      <c r="G26" s="17">
        <f t="shared" si="47"/>
        <v>2</v>
      </c>
      <c r="I26" s="45"/>
      <c r="J26" s="45"/>
      <c r="K26" s="45"/>
      <c r="L26" s="45"/>
      <c r="M26" s="45"/>
      <c r="N26" s="45"/>
      <c r="O26" s="45"/>
      <c r="P26" s="45"/>
      <c r="Q26" s="45"/>
      <c r="R26" s="45"/>
      <c r="S26" s="45"/>
      <c r="T26" s="45"/>
      <c r="U26" s="45"/>
      <c r="V26" s="45"/>
      <c r="W26" s="45"/>
      <c r="AJ26" s="73">
        <v>0.875</v>
      </c>
      <c r="AK26" s="45">
        <f t="shared" si="43"/>
        <v>1</v>
      </c>
      <c r="AL26" s="45">
        <f t="shared" si="17"/>
        <v>8.257130075878683</v>
      </c>
      <c r="AM26" s="45">
        <f t="shared" si="18"/>
        <v>8.4038986581470674</v>
      </c>
      <c r="AN26" s="46">
        <v>18</v>
      </c>
      <c r="AP26" s="73">
        <v>0.875</v>
      </c>
      <c r="AQ26" s="45">
        <f t="shared" si="44"/>
        <v>1</v>
      </c>
      <c r="AR26" s="45">
        <f t="shared" si="19"/>
        <v>8.6422933073992336</v>
      </c>
      <c r="AS26" s="45">
        <f t="shared" si="20"/>
        <v>8.719763779884838</v>
      </c>
      <c r="AT26" s="46">
        <v>18</v>
      </c>
    </row>
    <row r="27" spans="1:46" hidden="1" x14ac:dyDescent="0.25">
      <c r="A27" s="17">
        <f t="shared" si="46"/>
        <v>5</v>
      </c>
      <c r="B27" s="17" t="str">
        <f>IF(K5="","",K5)</f>
        <v>IGEL</v>
      </c>
      <c r="C27" s="17">
        <v>4.0000000000000002E-4</v>
      </c>
      <c r="D27" s="102">
        <f>K12</f>
        <v>15</v>
      </c>
      <c r="E27" s="17">
        <f>K20</f>
        <v>4</v>
      </c>
      <c r="F27" s="103">
        <f t="shared" si="45"/>
        <v>9.5003999999999991</v>
      </c>
      <c r="G27" s="17">
        <f t="shared" si="47"/>
        <v>5</v>
      </c>
      <c r="I27" s="45"/>
      <c r="J27" s="45"/>
      <c r="K27" s="45"/>
      <c r="L27" s="45"/>
      <c r="M27" s="45"/>
      <c r="N27" s="45"/>
      <c r="O27" s="45"/>
      <c r="P27" s="45"/>
      <c r="Q27" s="45"/>
      <c r="R27" s="45"/>
      <c r="S27" s="45"/>
      <c r="T27" s="45"/>
      <c r="U27" s="45"/>
      <c r="V27" s="45"/>
      <c r="W27" s="45"/>
      <c r="AJ27" s="73">
        <v>1</v>
      </c>
      <c r="AK27" s="45">
        <f t="shared" si="43"/>
        <v>1.25</v>
      </c>
      <c r="AL27" s="45">
        <f t="shared" si="17"/>
        <v>8.4038986581470674</v>
      </c>
      <c r="AM27" s="45">
        <f t="shared" si="18"/>
        <v>8.6974358226838326</v>
      </c>
      <c r="AN27" s="46">
        <v>19</v>
      </c>
      <c r="AP27" s="73">
        <v>1</v>
      </c>
      <c r="AQ27" s="45">
        <f t="shared" si="44"/>
        <v>1.25</v>
      </c>
      <c r="AR27" s="45">
        <f t="shared" si="19"/>
        <v>8.719763779884838</v>
      </c>
      <c r="AS27" s="45">
        <f t="shared" si="20"/>
        <v>8.8747047248560484</v>
      </c>
      <c r="AT27" s="46">
        <v>19</v>
      </c>
    </row>
    <row r="28" spans="1:46" ht="15.75" hidden="1" thickBot="1" x14ac:dyDescent="0.3">
      <c r="A28" s="17">
        <f t="shared" si="46"/>
        <v>7</v>
      </c>
      <c r="B28" s="17" t="str">
        <f>IF(M5="","",M5)</f>
        <v>Oracle</v>
      </c>
      <c r="C28" s="17">
        <v>5.0000000000000001E-4</v>
      </c>
      <c r="D28" s="102">
        <f>M12</f>
        <v>1</v>
      </c>
      <c r="E28" s="17">
        <f>M20</f>
        <v>7</v>
      </c>
      <c r="F28" s="103">
        <f t="shared" si="45"/>
        <v>4.0004999999999997</v>
      </c>
      <c r="G28" s="17">
        <f t="shared" si="47"/>
        <v>7</v>
      </c>
      <c r="I28" s="45"/>
      <c r="J28" s="45"/>
      <c r="K28" s="45"/>
      <c r="L28" s="45"/>
      <c r="M28" s="45"/>
      <c r="N28" s="45"/>
      <c r="O28" s="45"/>
      <c r="P28" s="45"/>
      <c r="Q28" s="45"/>
      <c r="R28" s="45"/>
      <c r="S28" s="45"/>
      <c r="T28" s="45"/>
      <c r="U28" s="45"/>
      <c r="V28" s="45"/>
      <c r="W28" s="45"/>
      <c r="AJ28" s="104">
        <v>1.25</v>
      </c>
      <c r="AK28" s="105"/>
      <c r="AL28" s="105">
        <f>($AH$12*AJ28)+$AG$12</f>
        <v>8.6974358226838326</v>
      </c>
      <c r="AM28" s="105">
        <v>10</v>
      </c>
      <c r="AN28" s="28">
        <v>20</v>
      </c>
      <c r="AP28" s="104">
        <v>1.25</v>
      </c>
      <c r="AQ28" s="105"/>
      <c r="AR28" s="105">
        <f>($AH$18*AP28)+$AG$18</f>
        <v>8.8747047248560484</v>
      </c>
      <c r="AS28" s="105">
        <v>10</v>
      </c>
      <c r="AT28" s="28">
        <v>20</v>
      </c>
    </row>
    <row r="29" spans="1:46" hidden="1" x14ac:dyDescent="0.25">
      <c r="A29" s="17">
        <f t="shared" si="46"/>
        <v>3</v>
      </c>
      <c r="B29" s="17" t="str">
        <f>IF(O5="","",O5)</f>
        <v>Pano Logic</v>
      </c>
      <c r="C29" s="17">
        <v>5.9999999999999995E-4</v>
      </c>
      <c r="D29" s="102">
        <f>O12</f>
        <v>17</v>
      </c>
      <c r="E29" s="17">
        <f>O20</f>
        <v>11</v>
      </c>
      <c r="F29" s="103">
        <f t="shared" si="45"/>
        <v>14.0006</v>
      </c>
      <c r="G29" s="17">
        <f t="shared" si="47"/>
        <v>3</v>
      </c>
      <c r="I29" s="45"/>
      <c r="J29" s="45"/>
      <c r="K29" s="45"/>
      <c r="L29" s="45"/>
      <c r="M29" s="45"/>
      <c r="N29" s="45"/>
      <c r="O29" s="45"/>
      <c r="P29" s="45"/>
      <c r="Q29" s="45"/>
      <c r="R29" s="45"/>
      <c r="S29" s="45"/>
      <c r="T29" s="45"/>
      <c r="U29" s="45"/>
      <c r="V29" s="45"/>
      <c r="W29" s="45"/>
    </row>
    <row r="30" spans="1:46" hidden="1" x14ac:dyDescent="0.25">
      <c r="A30" s="17">
        <f t="shared" si="46"/>
        <v>6</v>
      </c>
      <c r="B30" s="17" t="str">
        <f>IF(Q5="","",Q5)</f>
        <v>Samsung</v>
      </c>
      <c r="C30" s="17">
        <v>6.9999999999999999E-4</v>
      </c>
      <c r="D30" s="102">
        <f>Q12</f>
        <v>7</v>
      </c>
      <c r="E30" s="17">
        <f>Q20</f>
        <v>11</v>
      </c>
      <c r="F30" s="103">
        <f t="shared" si="45"/>
        <v>9.0007000000000001</v>
      </c>
      <c r="G30" s="17">
        <f t="shared" si="47"/>
        <v>6</v>
      </c>
      <c r="I30" s="45"/>
      <c r="J30" s="45"/>
      <c r="K30" s="45"/>
      <c r="L30" s="45"/>
      <c r="M30" s="45"/>
      <c r="N30" s="45"/>
      <c r="O30" s="45"/>
      <c r="P30" s="45"/>
      <c r="Q30" s="45"/>
      <c r="R30" s="45"/>
      <c r="S30" s="45"/>
      <c r="T30" s="45"/>
      <c r="U30" s="45"/>
      <c r="V30" s="45"/>
      <c r="W30" s="45"/>
    </row>
    <row r="31" spans="1:46" hidden="1" x14ac:dyDescent="0.25">
      <c r="A31" s="17">
        <f t="shared" si="46"/>
        <v>1</v>
      </c>
      <c r="B31" s="17" t="str">
        <f>IF(S5="","",S5)</f>
        <v>Wyse</v>
      </c>
      <c r="C31" s="17">
        <v>8.0000000000000004E-4</v>
      </c>
      <c r="D31" s="102">
        <f>S12</f>
        <v>15</v>
      </c>
      <c r="E31" s="17">
        <f>S20</f>
        <v>20</v>
      </c>
      <c r="F31" s="103">
        <f t="shared" si="45"/>
        <v>17.500799999999998</v>
      </c>
      <c r="G31" s="17">
        <f t="shared" si="47"/>
        <v>1</v>
      </c>
      <c r="I31" s="45"/>
      <c r="J31" s="45"/>
      <c r="K31" s="45"/>
      <c r="L31" s="45"/>
      <c r="M31" s="45"/>
      <c r="N31" s="45"/>
      <c r="O31" s="45"/>
      <c r="P31" s="45"/>
      <c r="Q31" s="45"/>
      <c r="R31" s="45"/>
      <c r="S31" s="45"/>
      <c r="T31" s="45"/>
      <c r="U31" s="45"/>
      <c r="V31" s="45"/>
      <c r="W31" s="45"/>
    </row>
    <row r="32" spans="1:46" hidden="1" x14ac:dyDescent="0.25">
      <c r="A32" s="17" t="str">
        <f t="shared" si="46"/>
        <v/>
      </c>
      <c r="B32" s="17" t="str">
        <f>IF(U5="","",U5)</f>
        <v/>
      </c>
      <c r="C32" s="17">
        <v>8.9999999999999998E-4</v>
      </c>
      <c r="D32" s="102">
        <f>U12</f>
        <v>-5</v>
      </c>
      <c r="E32" s="17">
        <f>U20</f>
        <v>-5</v>
      </c>
      <c r="F32" s="103" t="str">
        <f t="shared" si="45"/>
        <v/>
      </c>
      <c r="G32" s="17" t="str">
        <f t="shared" si="47"/>
        <v/>
      </c>
      <c r="I32" s="45"/>
      <c r="J32" s="45"/>
      <c r="K32" s="45"/>
      <c r="L32" s="45"/>
      <c r="M32" s="45"/>
      <c r="N32" s="45"/>
      <c r="O32" s="45"/>
      <c r="P32" s="45"/>
      <c r="Q32" s="45"/>
      <c r="R32" s="45"/>
      <c r="S32" s="45"/>
      <c r="T32" s="45"/>
      <c r="U32" s="45"/>
      <c r="V32" s="45"/>
      <c r="W32" s="45"/>
    </row>
    <row r="33" spans="1:23" hidden="1" x14ac:dyDescent="0.25">
      <c r="A33" s="17" t="str">
        <f t="shared" si="46"/>
        <v/>
      </c>
      <c r="B33" s="17" t="str">
        <f>IF(W5="","",W5)</f>
        <v/>
      </c>
      <c r="C33" s="17">
        <v>1E-3</v>
      </c>
      <c r="D33" s="102">
        <f>W12</f>
        <v>-5</v>
      </c>
      <c r="E33" s="17">
        <f>W20</f>
        <v>-5</v>
      </c>
      <c r="F33" s="103" t="str">
        <f t="shared" si="45"/>
        <v/>
      </c>
      <c r="G33" s="17" t="str">
        <f t="shared" si="47"/>
        <v/>
      </c>
      <c r="I33" s="45"/>
      <c r="J33" s="45"/>
      <c r="K33" s="45"/>
      <c r="L33" s="45"/>
      <c r="M33" s="45"/>
      <c r="N33" s="45"/>
      <c r="O33" s="45"/>
      <c r="P33" s="45"/>
      <c r="Q33" s="45"/>
      <c r="R33" s="45"/>
      <c r="S33" s="45"/>
      <c r="T33" s="45"/>
      <c r="U33" s="45"/>
      <c r="V33" s="45"/>
      <c r="W33" s="45"/>
    </row>
    <row r="34" spans="1:23" hidden="1" x14ac:dyDescent="0.25">
      <c r="A34" s="17" t="str">
        <f t="shared" si="46"/>
        <v/>
      </c>
      <c r="B34" s="17" t="str">
        <f>IF(Y5="","",Y5)</f>
        <v/>
      </c>
      <c r="C34" s="17">
        <v>1.1000000000000001E-3</v>
      </c>
      <c r="D34" s="102">
        <f>Y12</f>
        <v>-5</v>
      </c>
      <c r="E34" s="17">
        <f>Y20</f>
        <v>-5</v>
      </c>
      <c r="F34" s="103" t="str">
        <f t="shared" si="45"/>
        <v/>
      </c>
      <c r="G34" s="17" t="str">
        <f t="shared" si="47"/>
        <v/>
      </c>
    </row>
    <row r="35" spans="1:23" hidden="1" x14ac:dyDescent="0.25">
      <c r="A35" s="17" t="str">
        <f t="shared" si="46"/>
        <v/>
      </c>
      <c r="B35" s="17" t="str">
        <f>IF(AA5="","",AA5)</f>
        <v/>
      </c>
      <c r="C35" s="17">
        <v>1.1999999999999999E-3</v>
      </c>
      <c r="D35" s="102">
        <f>AA12</f>
        <v>-5</v>
      </c>
      <c r="E35" s="17">
        <f>AA20</f>
        <v>-5</v>
      </c>
      <c r="F35" s="103" t="str">
        <f t="shared" si="45"/>
        <v/>
      </c>
      <c r="G35" s="17" t="str">
        <f t="shared" si="47"/>
        <v/>
      </c>
      <c r="I35" s="106"/>
      <c r="J35" s="45"/>
      <c r="K35" s="45"/>
      <c r="L35" s="45"/>
      <c r="M35" s="45"/>
      <c r="N35" s="45"/>
      <c r="O35" s="45"/>
      <c r="P35" s="45"/>
      <c r="Q35" s="45"/>
      <c r="R35" s="45"/>
      <c r="S35" s="45"/>
      <c r="T35" s="45"/>
      <c r="U35" s="45"/>
      <c r="V35" s="45"/>
      <c r="W35" s="45"/>
    </row>
    <row r="36" spans="1:23" hidden="1" x14ac:dyDescent="0.25">
      <c r="A36" s="17" t="str">
        <f t="shared" si="46"/>
        <v/>
      </c>
      <c r="B36" s="17" t="str">
        <f>IF(AC5="","",AC5)</f>
        <v/>
      </c>
      <c r="C36" s="17">
        <v>1.2999999999999999E-3</v>
      </c>
      <c r="D36" s="102">
        <f>AC12</f>
        <v>-5</v>
      </c>
      <c r="E36" s="17">
        <f>AC20</f>
        <v>-5</v>
      </c>
      <c r="F36" s="103" t="str">
        <f t="shared" si="45"/>
        <v/>
      </c>
      <c r="G36" s="17" t="str">
        <f t="shared" si="47"/>
        <v/>
      </c>
      <c r="I36" s="45"/>
      <c r="J36" s="45"/>
      <c r="K36" s="45"/>
      <c r="L36" s="45"/>
      <c r="M36" s="45"/>
      <c r="N36" s="45"/>
      <c r="O36" s="45"/>
      <c r="P36" s="45"/>
      <c r="Q36" s="45"/>
      <c r="R36" s="45"/>
      <c r="S36" s="45"/>
      <c r="T36" s="45"/>
      <c r="U36" s="45"/>
      <c r="V36" s="45"/>
      <c r="W36" s="45"/>
    </row>
    <row r="37" spans="1:23" hidden="1" x14ac:dyDescent="0.25">
      <c r="A37" s="17" t="str">
        <f t="shared" si="46"/>
        <v/>
      </c>
      <c r="B37" s="17" t="str">
        <f>IF(AE5="","",AE5)</f>
        <v/>
      </c>
      <c r="C37" s="17">
        <v>1.4E-3</v>
      </c>
      <c r="D37" s="102">
        <f>AE12</f>
        <v>-5</v>
      </c>
      <c r="E37" s="17">
        <f>AE20</f>
        <v>-5</v>
      </c>
      <c r="F37" s="103" t="str">
        <f t="shared" si="45"/>
        <v/>
      </c>
      <c r="G37" s="17" t="str">
        <f>IF(B37="","",RANK(F37,$F$24:$F$37))</f>
        <v/>
      </c>
      <c r="I37" s="45"/>
      <c r="J37" s="107"/>
      <c r="K37" s="107"/>
      <c r="L37" s="107"/>
      <c r="M37" s="107"/>
      <c r="N37" s="107"/>
      <c r="O37" s="107"/>
      <c r="P37" s="107"/>
      <c r="Q37" s="107"/>
      <c r="R37" s="107"/>
      <c r="S37" s="107"/>
      <c r="T37" s="107"/>
      <c r="U37" s="107"/>
      <c r="V37" s="107"/>
      <c r="W37" s="107"/>
    </row>
    <row r="38" spans="1:23" hidden="1" x14ac:dyDescent="0.25">
      <c r="F38" s="108"/>
      <c r="G38" s="17">
        <f>MAX(G24:G37)</f>
        <v>8</v>
      </c>
      <c r="I38" s="45"/>
      <c r="J38" s="107"/>
      <c r="K38" s="107"/>
      <c r="L38" s="107"/>
      <c r="M38" s="107"/>
      <c r="N38" s="107"/>
      <c r="O38" s="107"/>
      <c r="P38" s="107"/>
      <c r="Q38" s="107"/>
      <c r="R38" s="107"/>
      <c r="S38" s="107"/>
      <c r="T38" s="107"/>
      <c r="U38" s="107"/>
      <c r="V38" s="107"/>
      <c r="W38" s="107"/>
    </row>
    <row r="39" spans="1:23" hidden="1" x14ac:dyDescent="0.25">
      <c r="F39" s="108"/>
      <c r="I39" s="45"/>
      <c r="J39" s="107"/>
      <c r="K39" s="107"/>
      <c r="L39" s="107"/>
      <c r="M39" s="107"/>
      <c r="N39" s="107"/>
      <c r="O39" s="107"/>
      <c r="P39" s="107"/>
      <c r="Q39" s="107"/>
      <c r="R39" s="107"/>
      <c r="S39" s="107"/>
      <c r="T39" s="107"/>
      <c r="U39" s="107"/>
      <c r="V39" s="107"/>
      <c r="W39" s="107"/>
    </row>
    <row r="40" spans="1:23" hidden="1" x14ac:dyDescent="0.25">
      <c r="A40" s="17" t="s">
        <v>33</v>
      </c>
      <c r="B40" s="17" t="s">
        <v>24</v>
      </c>
      <c r="C40" s="17" t="s">
        <v>29</v>
      </c>
      <c r="D40" s="17" t="s">
        <v>30</v>
      </c>
      <c r="E40" s="17" t="s">
        <v>31</v>
      </c>
      <c r="I40" s="45"/>
      <c r="J40" s="107"/>
      <c r="K40" s="107"/>
      <c r="L40" s="107"/>
      <c r="M40" s="107"/>
      <c r="N40" s="107"/>
      <c r="O40" s="107"/>
      <c r="P40" s="107"/>
      <c r="Q40" s="107"/>
      <c r="R40" s="107"/>
      <c r="S40" s="107"/>
      <c r="T40" s="107"/>
      <c r="U40" s="107"/>
      <c r="V40" s="107"/>
      <c r="W40" s="107"/>
    </row>
    <row r="41" spans="1:23" hidden="1" x14ac:dyDescent="0.25">
      <c r="A41" s="17">
        <v>1</v>
      </c>
      <c r="B41" s="17" t="str">
        <f>IF(A41&gt;$G$38,"",VLOOKUP($A41,$A$24:$F$37,2,0))</f>
        <v>Wyse</v>
      </c>
      <c r="C41" s="108">
        <f t="shared" ref="C41:C53" si="48">IF(A41&gt;$G$38,"",VLOOKUP($A41,$A$24:$F$37,4,0))</f>
        <v>15</v>
      </c>
      <c r="D41" s="108">
        <f t="shared" ref="D41:D53" si="49">IF(A41&gt;$G$38,"",VLOOKUP($A41,$A$24:$F$37,5,0))</f>
        <v>20</v>
      </c>
      <c r="E41" s="108">
        <f t="shared" ref="E41:E53" si="50">IF(A41&gt;$G$38,"",VLOOKUP($A41,$A$24:$F$37,6,0))</f>
        <v>17.500799999999998</v>
      </c>
      <c r="I41" s="45"/>
      <c r="J41" s="106"/>
      <c r="K41" s="106"/>
      <c r="L41" s="106"/>
      <c r="M41" s="106"/>
      <c r="N41" s="106"/>
      <c r="O41" s="106"/>
      <c r="P41" s="106"/>
      <c r="Q41" s="106"/>
      <c r="R41" s="106"/>
      <c r="S41" s="106"/>
      <c r="T41" s="106"/>
      <c r="U41" s="106"/>
      <c r="V41" s="106"/>
      <c r="W41" s="106"/>
    </row>
    <row r="42" spans="1:23" hidden="1" x14ac:dyDescent="0.25">
      <c r="A42" s="17">
        <v>2</v>
      </c>
      <c r="B42" s="17" t="str">
        <f t="shared" ref="B42:B53" si="51">IF(A42&gt;$G$38,"",VLOOKUP($A42,$A$24:$F$37,2,0))</f>
        <v>HP</v>
      </c>
      <c r="C42" s="108">
        <f t="shared" si="48"/>
        <v>14</v>
      </c>
      <c r="D42" s="108">
        <f t="shared" si="49"/>
        <v>20</v>
      </c>
      <c r="E42" s="108">
        <f t="shared" si="50"/>
        <v>17.000299999999999</v>
      </c>
      <c r="I42" s="45"/>
      <c r="J42" s="106"/>
      <c r="K42" s="106"/>
      <c r="L42" s="106"/>
      <c r="M42" s="106"/>
      <c r="N42" s="106"/>
      <c r="O42" s="106"/>
      <c r="P42" s="106"/>
      <c r="Q42" s="106"/>
      <c r="R42" s="106"/>
      <c r="S42" s="106"/>
      <c r="T42" s="106"/>
      <c r="U42" s="106"/>
      <c r="V42" s="106"/>
      <c r="W42" s="106"/>
    </row>
    <row r="43" spans="1:23" hidden="1" x14ac:dyDescent="0.25">
      <c r="A43" s="17">
        <v>3</v>
      </c>
      <c r="B43" s="17" t="str">
        <f t="shared" si="51"/>
        <v>Pano Logic</v>
      </c>
      <c r="C43" s="108">
        <f t="shared" si="48"/>
        <v>17</v>
      </c>
      <c r="D43" s="108">
        <f t="shared" si="49"/>
        <v>11</v>
      </c>
      <c r="E43" s="108">
        <f t="shared" si="50"/>
        <v>14.0006</v>
      </c>
      <c r="I43" s="45"/>
      <c r="J43" s="106"/>
      <c r="K43" s="106"/>
      <c r="L43" s="106"/>
      <c r="M43" s="106"/>
      <c r="N43" s="106"/>
      <c r="O43" s="106"/>
      <c r="P43" s="106"/>
      <c r="Q43" s="106"/>
      <c r="R43" s="106"/>
      <c r="S43" s="106"/>
      <c r="T43" s="106"/>
      <c r="U43" s="106"/>
      <c r="V43" s="106"/>
      <c r="W43" s="106"/>
    </row>
    <row r="44" spans="1:23" hidden="1" x14ac:dyDescent="0.25">
      <c r="A44" s="17">
        <v>4</v>
      </c>
      <c r="B44" s="17" t="str">
        <f t="shared" si="51"/>
        <v>Chip PC</v>
      </c>
      <c r="C44" s="108">
        <f t="shared" si="48"/>
        <v>18</v>
      </c>
      <c r="D44" s="108">
        <f t="shared" si="49"/>
        <v>3</v>
      </c>
      <c r="E44" s="108">
        <f t="shared" si="50"/>
        <v>10.5002</v>
      </c>
      <c r="I44" s="45"/>
      <c r="J44" s="106"/>
      <c r="K44" s="106"/>
      <c r="L44" s="106"/>
      <c r="M44" s="106"/>
      <c r="N44" s="106"/>
      <c r="O44" s="106"/>
      <c r="P44" s="106"/>
      <c r="Q44" s="106"/>
      <c r="R44" s="106"/>
      <c r="S44" s="106"/>
      <c r="T44" s="106"/>
      <c r="U44" s="106"/>
      <c r="V44" s="106"/>
      <c r="W44" s="106"/>
    </row>
    <row r="45" spans="1:23" hidden="1" x14ac:dyDescent="0.25">
      <c r="A45" s="17">
        <v>5</v>
      </c>
      <c r="B45" s="17" t="str">
        <f t="shared" si="51"/>
        <v>IGEL</v>
      </c>
      <c r="C45" s="108">
        <f t="shared" si="48"/>
        <v>15</v>
      </c>
      <c r="D45" s="108">
        <f t="shared" si="49"/>
        <v>4</v>
      </c>
      <c r="E45" s="108">
        <f t="shared" si="50"/>
        <v>9.5003999999999991</v>
      </c>
      <c r="I45" s="45"/>
      <c r="J45" s="106"/>
      <c r="K45" s="106"/>
      <c r="L45" s="106"/>
      <c r="M45" s="106"/>
      <c r="N45" s="106"/>
      <c r="O45" s="106"/>
      <c r="P45" s="106"/>
      <c r="Q45" s="106"/>
      <c r="R45" s="106"/>
      <c r="S45" s="106"/>
      <c r="T45" s="106"/>
      <c r="U45" s="106"/>
      <c r="V45" s="106"/>
      <c r="W45" s="106"/>
    </row>
    <row r="46" spans="1:23" hidden="1" x14ac:dyDescent="0.25">
      <c r="A46" s="17">
        <v>6</v>
      </c>
      <c r="B46" s="17" t="str">
        <f t="shared" si="51"/>
        <v>Samsung</v>
      </c>
      <c r="C46" s="108">
        <f t="shared" si="48"/>
        <v>7</v>
      </c>
      <c r="D46" s="108">
        <f t="shared" si="49"/>
        <v>11</v>
      </c>
      <c r="E46" s="108">
        <f t="shared" si="50"/>
        <v>9.0007000000000001</v>
      </c>
      <c r="I46" s="45"/>
      <c r="J46" s="106"/>
      <c r="K46" s="106"/>
      <c r="L46" s="106"/>
      <c r="M46" s="106"/>
      <c r="N46" s="106"/>
      <c r="O46" s="106"/>
      <c r="P46" s="106"/>
      <c r="Q46" s="106"/>
      <c r="R46" s="106"/>
      <c r="S46" s="106"/>
      <c r="T46" s="106"/>
      <c r="U46" s="106"/>
      <c r="V46" s="106"/>
      <c r="W46" s="106"/>
    </row>
    <row r="47" spans="1:23" hidden="1" x14ac:dyDescent="0.25">
      <c r="A47" s="17">
        <v>7</v>
      </c>
      <c r="B47" s="17" t="str">
        <f t="shared" si="51"/>
        <v>Oracle</v>
      </c>
      <c r="C47" s="108">
        <f t="shared" si="48"/>
        <v>1</v>
      </c>
      <c r="D47" s="108">
        <f t="shared" si="49"/>
        <v>7</v>
      </c>
      <c r="E47" s="108">
        <f t="shared" si="50"/>
        <v>4.0004999999999997</v>
      </c>
      <c r="I47" s="45"/>
      <c r="J47" s="106"/>
      <c r="K47" s="106"/>
      <c r="L47" s="106"/>
      <c r="M47" s="106"/>
      <c r="N47" s="106"/>
      <c r="O47" s="106"/>
      <c r="P47" s="106"/>
      <c r="Q47" s="106"/>
      <c r="R47" s="106"/>
      <c r="S47" s="106"/>
      <c r="T47" s="106"/>
      <c r="U47" s="106"/>
      <c r="V47" s="106"/>
    </row>
    <row r="48" spans="1:23" hidden="1" x14ac:dyDescent="0.25">
      <c r="A48" s="17">
        <v>8</v>
      </c>
      <c r="B48" s="17" t="str">
        <f t="shared" si="51"/>
        <v>10Zig</v>
      </c>
      <c r="C48" s="108">
        <f t="shared" si="48"/>
        <v>1</v>
      </c>
      <c r="D48" s="108">
        <f t="shared" si="49"/>
        <v>3</v>
      </c>
      <c r="E48" s="108">
        <f t="shared" si="50"/>
        <v>2.0000999999999998</v>
      </c>
      <c r="I48" s="45"/>
      <c r="J48" s="106"/>
      <c r="K48" s="106"/>
      <c r="L48" s="106"/>
      <c r="M48" s="106"/>
      <c r="N48" s="106"/>
      <c r="O48" s="106"/>
      <c r="P48" s="106"/>
      <c r="Q48" s="106"/>
      <c r="R48" s="106"/>
      <c r="S48" s="106"/>
      <c r="T48" s="106"/>
      <c r="U48" s="106"/>
      <c r="V48" s="106"/>
      <c r="W48" s="106"/>
    </row>
    <row r="49" spans="1:21" hidden="1" x14ac:dyDescent="0.25">
      <c r="A49" s="17">
        <v>9</v>
      </c>
      <c r="B49" s="17" t="str">
        <f t="shared" si="51"/>
        <v/>
      </c>
      <c r="C49" s="108" t="str">
        <f t="shared" si="48"/>
        <v/>
      </c>
      <c r="D49" s="108" t="str">
        <f t="shared" si="49"/>
        <v/>
      </c>
      <c r="E49" s="108" t="str">
        <f t="shared" si="50"/>
        <v/>
      </c>
    </row>
    <row r="50" spans="1:21" hidden="1" x14ac:dyDescent="0.25">
      <c r="A50" s="17">
        <v>10</v>
      </c>
      <c r="B50" s="17" t="str">
        <f t="shared" si="51"/>
        <v/>
      </c>
      <c r="C50" s="108" t="str">
        <f t="shared" si="48"/>
        <v/>
      </c>
      <c r="D50" s="108" t="str">
        <f t="shared" si="49"/>
        <v/>
      </c>
      <c r="E50" s="108" t="str">
        <f t="shared" si="50"/>
        <v/>
      </c>
    </row>
    <row r="51" spans="1:21" hidden="1" x14ac:dyDescent="0.25">
      <c r="A51" s="17">
        <v>11</v>
      </c>
      <c r="B51" s="17" t="str">
        <f t="shared" si="51"/>
        <v/>
      </c>
      <c r="C51" s="108" t="str">
        <f t="shared" si="48"/>
        <v/>
      </c>
      <c r="D51" s="108" t="str">
        <f t="shared" si="49"/>
        <v/>
      </c>
      <c r="E51" s="108" t="str">
        <f t="shared" si="50"/>
        <v/>
      </c>
    </row>
    <row r="52" spans="1:21" hidden="1" x14ac:dyDescent="0.25">
      <c r="A52" s="17">
        <v>12</v>
      </c>
      <c r="B52" s="17" t="str">
        <f t="shared" si="51"/>
        <v/>
      </c>
      <c r="C52" s="108" t="str">
        <f t="shared" si="48"/>
        <v/>
      </c>
      <c r="D52" s="108" t="str">
        <f t="shared" si="49"/>
        <v/>
      </c>
      <c r="E52" s="108" t="str">
        <f t="shared" si="50"/>
        <v/>
      </c>
    </row>
    <row r="53" spans="1:21" hidden="1" x14ac:dyDescent="0.25">
      <c r="A53" s="17">
        <v>13</v>
      </c>
      <c r="B53" s="17" t="str">
        <f t="shared" si="51"/>
        <v/>
      </c>
      <c r="C53" s="108" t="str">
        <f t="shared" si="48"/>
        <v/>
      </c>
      <c r="D53" s="108" t="str">
        <f t="shared" si="49"/>
        <v/>
      </c>
      <c r="E53" s="108" t="str">
        <f t="shared" si="50"/>
        <v/>
      </c>
    </row>
    <row r="54" spans="1:21" hidden="1" x14ac:dyDescent="0.25">
      <c r="A54" s="17">
        <v>14</v>
      </c>
      <c r="B54" s="17" t="str">
        <f>IF(A54&gt;$G$38,"",VLOOKUP($A54,$A$24:$F$37,2,0))</f>
        <v/>
      </c>
      <c r="C54" s="108" t="str">
        <f>IF(A54&gt;$G$38,"",VLOOKUP($A54,$A$24:$F$37,4,0))</f>
        <v/>
      </c>
      <c r="D54" s="108" t="str">
        <f>IF(A54&gt;$G$38,"",VLOOKUP($A54,$A$24:$F$37,5,0))</f>
        <v/>
      </c>
      <c r="E54" s="108" t="str">
        <f>IF(A54&gt;$G$38,"",VLOOKUP($A54,$A$24:$F$37,6,0))</f>
        <v/>
      </c>
    </row>
    <row r="55" spans="1:21" x14ac:dyDescent="0.25"/>
    <row r="56" spans="1:21" ht="15.75" thickBot="1" x14ac:dyDescent="0.3">
      <c r="B56" s="109" t="s">
        <v>68</v>
      </c>
    </row>
    <row r="57" spans="1:21" ht="15.75" thickBot="1" x14ac:dyDescent="0.3">
      <c r="B57" s="110" t="s">
        <v>67</v>
      </c>
      <c r="C57" s="111" t="s">
        <v>57</v>
      </c>
      <c r="E57" s="111" t="s">
        <v>47</v>
      </c>
      <c r="G57" s="111" t="s">
        <v>48</v>
      </c>
      <c r="I57" s="111" t="s">
        <v>51</v>
      </c>
      <c r="K57" s="111" t="s">
        <v>70</v>
      </c>
      <c r="M57" s="111" t="s">
        <v>24</v>
      </c>
      <c r="O57" s="111" t="s">
        <v>49</v>
      </c>
      <c r="Q57" s="111" t="s">
        <v>50</v>
      </c>
      <c r="R57" s="140"/>
      <c r="S57" s="145" t="s">
        <v>58</v>
      </c>
      <c r="T57" s="140"/>
      <c r="U57" s="145" t="s">
        <v>59</v>
      </c>
    </row>
    <row r="58" spans="1:21" x14ac:dyDescent="0.25">
      <c r="B58" s="112" t="s">
        <v>82</v>
      </c>
      <c r="C58" s="113">
        <f>F11</f>
        <v>2</v>
      </c>
      <c r="D58" s="141"/>
      <c r="E58" s="113">
        <f>F7</f>
        <v>3</v>
      </c>
      <c r="F58" s="141"/>
      <c r="G58" s="113">
        <f>F8</f>
        <v>3</v>
      </c>
      <c r="H58" s="114"/>
      <c r="I58" s="113">
        <f>F9</f>
        <v>0</v>
      </c>
      <c r="J58" s="114"/>
      <c r="K58" s="113">
        <f>F10</f>
        <v>3</v>
      </c>
      <c r="L58" s="114"/>
      <c r="M58" s="113">
        <f>F18</f>
        <v>3</v>
      </c>
      <c r="N58" s="114"/>
      <c r="O58" s="113">
        <f>F14</f>
        <v>3</v>
      </c>
      <c r="P58" s="114"/>
      <c r="Q58" s="113">
        <f>F15</f>
        <v>4</v>
      </c>
      <c r="R58" s="142"/>
      <c r="S58" s="146">
        <f>F16</f>
        <v>3</v>
      </c>
      <c r="T58" s="142"/>
      <c r="U58" s="113">
        <f>F17</f>
        <v>3</v>
      </c>
    </row>
    <row r="59" spans="1:21" x14ac:dyDescent="0.25">
      <c r="B59" s="115" t="s">
        <v>83</v>
      </c>
      <c r="C59" s="116">
        <f>H11</f>
        <v>3</v>
      </c>
      <c r="D59" s="143"/>
      <c r="E59" s="116">
        <f>H7</f>
        <v>4</v>
      </c>
      <c r="F59" s="143"/>
      <c r="G59" s="116">
        <f>H8</f>
        <v>3</v>
      </c>
      <c r="H59" s="117"/>
      <c r="I59" s="116">
        <f>H9</f>
        <v>4</v>
      </c>
      <c r="J59" s="117"/>
      <c r="K59" s="116">
        <f>H10</f>
        <v>3</v>
      </c>
      <c r="L59" s="117"/>
      <c r="M59" s="116">
        <f>H18</f>
        <v>3</v>
      </c>
      <c r="N59" s="117"/>
      <c r="O59" s="116">
        <f>H14</f>
        <v>3</v>
      </c>
      <c r="P59" s="117"/>
      <c r="Q59" s="116">
        <f>H15</f>
        <v>4</v>
      </c>
      <c r="R59" s="144"/>
      <c r="S59" s="147">
        <f>H16</f>
        <v>3</v>
      </c>
      <c r="T59" s="144"/>
      <c r="U59" s="116">
        <f>H17</f>
        <v>3</v>
      </c>
    </row>
    <row r="60" spans="1:21" x14ac:dyDescent="0.25">
      <c r="B60" s="112" t="s">
        <v>84</v>
      </c>
      <c r="C60" s="113">
        <f>J11</f>
        <v>3</v>
      </c>
      <c r="D60" s="141"/>
      <c r="E60" s="113">
        <f>J7</f>
        <v>4</v>
      </c>
      <c r="F60" s="141"/>
      <c r="G60" s="113">
        <f>J8</f>
        <v>3</v>
      </c>
      <c r="H60" s="114"/>
      <c r="I60" s="113">
        <f>J9</f>
        <v>1</v>
      </c>
      <c r="J60" s="114"/>
      <c r="K60" s="113">
        <f>J10</f>
        <v>4</v>
      </c>
      <c r="L60" s="114"/>
      <c r="M60" s="113">
        <f>J18</f>
        <v>4</v>
      </c>
      <c r="N60" s="114"/>
      <c r="O60" s="113">
        <f>J14</f>
        <v>4</v>
      </c>
      <c r="P60" s="114"/>
      <c r="Q60" s="113">
        <f>J15</f>
        <v>3</v>
      </c>
      <c r="R60" s="142"/>
      <c r="S60" s="146">
        <f>J16</f>
        <v>4</v>
      </c>
      <c r="T60" s="142"/>
      <c r="U60" s="113">
        <f>J17</f>
        <v>4</v>
      </c>
    </row>
    <row r="61" spans="1:21" x14ac:dyDescent="0.25">
      <c r="B61" s="115" t="s">
        <v>85</v>
      </c>
      <c r="C61" s="116">
        <f>L11</f>
        <v>3</v>
      </c>
      <c r="D61" s="143"/>
      <c r="E61" s="116">
        <f>L7</f>
        <v>4</v>
      </c>
      <c r="F61" s="143"/>
      <c r="G61" s="116">
        <f>L8</f>
        <v>3</v>
      </c>
      <c r="H61" s="117"/>
      <c r="I61" s="116">
        <f>L9</f>
        <v>3</v>
      </c>
      <c r="J61" s="117"/>
      <c r="K61" s="116">
        <f>L10</f>
        <v>3</v>
      </c>
      <c r="L61" s="117"/>
      <c r="M61" s="116">
        <f>L18</f>
        <v>3</v>
      </c>
      <c r="N61" s="117"/>
      <c r="O61" s="116">
        <f>L14</f>
        <v>3</v>
      </c>
      <c r="P61" s="117"/>
      <c r="Q61" s="116">
        <f>L15</f>
        <v>3</v>
      </c>
      <c r="R61" s="144"/>
      <c r="S61" s="147">
        <f>L16</f>
        <v>3</v>
      </c>
      <c r="T61" s="144"/>
      <c r="U61" s="116">
        <f>L17</f>
        <v>3</v>
      </c>
    </row>
    <row r="62" spans="1:21" x14ac:dyDescent="0.25">
      <c r="B62" s="112" t="s">
        <v>86</v>
      </c>
      <c r="C62" s="113">
        <f>N11</f>
        <v>2</v>
      </c>
      <c r="D62" s="141"/>
      <c r="E62" s="113">
        <f>N7</f>
        <v>2</v>
      </c>
      <c r="F62" s="141"/>
      <c r="G62" s="113">
        <f>N8</f>
        <v>3</v>
      </c>
      <c r="H62" s="114"/>
      <c r="I62" s="113">
        <f>N9</f>
        <v>0</v>
      </c>
      <c r="J62" s="114"/>
      <c r="K62" s="113">
        <f>N10</f>
        <v>3</v>
      </c>
      <c r="L62" s="114"/>
      <c r="M62" s="113">
        <f>N18</f>
        <v>3</v>
      </c>
      <c r="N62" s="114"/>
      <c r="O62" s="113">
        <f>N14</f>
        <v>4</v>
      </c>
      <c r="P62" s="114"/>
      <c r="Q62" s="113">
        <f>N15</f>
        <v>3</v>
      </c>
      <c r="R62" s="142"/>
      <c r="S62" s="146">
        <f>N16</f>
        <v>3</v>
      </c>
      <c r="T62" s="142"/>
      <c r="U62" s="113">
        <f>N17</f>
        <v>3</v>
      </c>
    </row>
    <row r="63" spans="1:21" x14ac:dyDescent="0.25">
      <c r="B63" s="115" t="s">
        <v>87</v>
      </c>
      <c r="C63" s="116">
        <f>P11</f>
        <v>3</v>
      </c>
      <c r="D63" s="143"/>
      <c r="E63" s="116">
        <f>P7</f>
        <v>3</v>
      </c>
      <c r="F63" s="143"/>
      <c r="G63" s="116">
        <f>P8</f>
        <v>3</v>
      </c>
      <c r="H63" s="117"/>
      <c r="I63" s="116">
        <f>P9</f>
        <v>4</v>
      </c>
      <c r="J63" s="117"/>
      <c r="K63" s="116">
        <f>P10</f>
        <v>3</v>
      </c>
      <c r="L63" s="117"/>
      <c r="M63" s="116">
        <f>P18</f>
        <v>3</v>
      </c>
      <c r="N63" s="117"/>
      <c r="O63" s="116">
        <f>P14</f>
        <v>3</v>
      </c>
      <c r="P63" s="117"/>
      <c r="Q63" s="116">
        <f>P15</f>
        <v>4</v>
      </c>
      <c r="R63" s="144"/>
      <c r="S63" s="147">
        <f>P16</f>
        <v>4</v>
      </c>
      <c r="T63" s="144"/>
      <c r="U63" s="116">
        <f>P17</f>
        <v>3</v>
      </c>
    </row>
    <row r="64" spans="1:21" x14ac:dyDescent="0.25">
      <c r="B64" s="112" t="s">
        <v>88</v>
      </c>
      <c r="C64" s="113">
        <f>R11</f>
        <v>3</v>
      </c>
      <c r="D64" s="141"/>
      <c r="E64" s="113">
        <f>R7</f>
        <v>4</v>
      </c>
      <c r="F64" s="141"/>
      <c r="G64" s="113">
        <f>R8</f>
        <v>3</v>
      </c>
      <c r="H64" s="114"/>
      <c r="I64" s="113">
        <f>R9</f>
        <v>0</v>
      </c>
      <c r="J64" s="114"/>
      <c r="K64" s="113">
        <f>R10</f>
        <v>3</v>
      </c>
      <c r="L64" s="114"/>
      <c r="M64" s="113">
        <f>R18</f>
        <v>3</v>
      </c>
      <c r="N64" s="114"/>
      <c r="O64" s="113">
        <f>R14</f>
        <v>3</v>
      </c>
      <c r="P64" s="114"/>
      <c r="Q64" s="113">
        <f>R15</f>
        <v>3</v>
      </c>
      <c r="R64" s="142"/>
      <c r="S64" s="146">
        <f>R16</f>
        <v>4</v>
      </c>
      <c r="T64" s="142"/>
      <c r="U64" s="113">
        <f>R17</f>
        <v>3</v>
      </c>
    </row>
    <row r="65" spans="2:21" x14ac:dyDescent="0.25">
      <c r="B65" s="115" t="s">
        <v>89</v>
      </c>
      <c r="C65" s="116">
        <f>T11</f>
        <v>3</v>
      </c>
      <c r="D65" s="143"/>
      <c r="E65" s="116">
        <f>T7</f>
        <v>4</v>
      </c>
      <c r="F65" s="143"/>
      <c r="G65" s="116">
        <f>T8</f>
        <v>4</v>
      </c>
      <c r="H65" s="117"/>
      <c r="I65" s="116">
        <f>T9</f>
        <v>1</v>
      </c>
      <c r="J65" s="117"/>
      <c r="K65" s="116">
        <f>T10</f>
        <v>4</v>
      </c>
      <c r="L65" s="117"/>
      <c r="M65" s="116">
        <f>T18</f>
        <v>4</v>
      </c>
      <c r="N65" s="117"/>
      <c r="O65" s="116">
        <f>T14</f>
        <v>4</v>
      </c>
      <c r="P65" s="117"/>
      <c r="Q65" s="116">
        <f>T15</f>
        <v>4</v>
      </c>
      <c r="R65" s="144"/>
      <c r="S65" s="147">
        <f>T16</f>
        <v>4</v>
      </c>
      <c r="T65" s="144"/>
      <c r="U65" s="116">
        <f>T17</f>
        <v>3</v>
      </c>
    </row>
    <row r="66" spans="2:21" x14ac:dyDescent="0.25">
      <c r="B66" s="112">
        <f>U5</f>
        <v>0</v>
      </c>
      <c r="C66" s="113" t="str">
        <f>V11</f>
        <v/>
      </c>
      <c r="D66" s="141"/>
      <c r="E66" s="113" t="str">
        <f>V7</f>
        <v/>
      </c>
      <c r="F66" s="141"/>
      <c r="G66" s="113" t="str">
        <f>V8</f>
        <v/>
      </c>
      <c r="H66" s="114"/>
      <c r="I66" s="113" t="str">
        <f>V9</f>
        <v/>
      </c>
      <c r="J66" s="114"/>
      <c r="K66" s="113" t="str">
        <f>V10</f>
        <v/>
      </c>
      <c r="L66" s="114"/>
      <c r="M66" s="113" t="str">
        <f>V18</f>
        <v/>
      </c>
      <c r="N66" s="114"/>
      <c r="O66" s="113" t="str">
        <f>V14</f>
        <v/>
      </c>
      <c r="P66" s="114"/>
      <c r="Q66" s="113" t="str">
        <f>V15</f>
        <v/>
      </c>
      <c r="R66" s="142"/>
      <c r="S66" s="146" t="str">
        <f>V16</f>
        <v/>
      </c>
      <c r="T66" s="142"/>
      <c r="U66" s="113" t="str">
        <f>V17</f>
        <v/>
      </c>
    </row>
    <row r="67" spans="2:21" x14ac:dyDescent="0.25">
      <c r="B67" s="115">
        <f>W5</f>
        <v>0</v>
      </c>
      <c r="C67" s="116" t="str">
        <f>X11</f>
        <v/>
      </c>
      <c r="D67" s="143"/>
      <c r="E67" s="116" t="str">
        <f>X7</f>
        <v/>
      </c>
      <c r="F67" s="143"/>
      <c r="G67" s="116" t="str">
        <f>X8</f>
        <v/>
      </c>
      <c r="H67" s="117"/>
      <c r="I67" s="116" t="str">
        <f>X9</f>
        <v/>
      </c>
      <c r="J67" s="117"/>
      <c r="K67" s="116" t="str">
        <f>X10</f>
        <v/>
      </c>
      <c r="L67" s="117"/>
      <c r="M67" s="116" t="str">
        <f>X18</f>
        <v/>
      </c>
      <c r="N67" s="117"/>
      <c r="O67" s="116" t="str">
        <f>X14</f>
        <v/>
      </c>
      <c r="P67" s="117"/>
      <c r="Q67" s="116" t="str">
        <f>X15</f>
        <v/>
      </c>
      <c r="R67" s="144"/>
      <c r="S67" s="147" t="str">
        <f>X16</f>
        <v/>
      </c>
      <c r="T67" s="144"/>
      <c r="U67" s="116" t="str">
        <f>X17</f>
        <v/>
      </c>
    </row>
    <row r="68" spans="2:21" x14ac:dyDescent="0.25">
      <c r="B68" s="112">
        <f>Y5</f>
        <v>0</v>
      </c>
      <c r="C68" s="113" t="str">
        <f>Z11</f>
        <v/>
      </c>
      <c r="D68" s="141"/>
      <c r="E68" s="113" t="str">
        <f>Z7</f>
        <v/>
      </c>
      <c r="F68" s="141"/>
      <c r="G68" s="113" t="str">
        <f>Z8</f>
        <v/>
      </c>
      <c r="H68" s="114"/>
      <c r="I68" s="113" t="str">
        <f>Z9</f>
        <v/>
      </c>
      <c r="J68" s="114"/>
      <c r="K68" s="113" t="str">
        <f>Z10</f>
        <v/>
      </c>
      <c r="L68" s="114"/>
      <c r="M68" s="113" t="str">
        <f>Z18</f>
        <v/>
      </c>
      <c r="N68" s="114"/>
      <c r="O68" s="113" t="str">
        <f>Z14</f>
        <v/>
      </c>
      <c r="P68" s="114"/>
      <c r="Q68" s="113" t="str">
        <f>Z15</f>
        <v/>
      </c>
      <c r="R68" s="142"/>
      <c r="S68" s="146" t="str">
        <f>Z16</f>
        <v/>
      </c>
      <c r="T68" s="142"/>
      <c r="U68" s="113" t="str">
        <f>Z17</f>
        <v/>
      </c>
    </row>
    <row r="69" spans="2:21" x14ac:dyDescent="0.25">
      <c r="B69" s="115">
        <f>AA5</f>
        <v>0</v>
      </c>
      <c r="C69" s="116" t="str">
        <f>AB11</f>
        <v/>
      </c>
      <c r="D69" s="143"/>
      <c r="E69" s="116" t="str">
        <f>AB7</f>
        <v/>
      </c>
      <c r="F69" s="143"/>
      <c r="G69" s="116" t="str">
        <f>AB8</f>
        <v/>
      </c>
      <c r="H69" s="117"/>
      <c r="I69" s="116" t="str">
        <f>AB9</f>
        <v/>
      </c>
      <c r="J69" s="117"/>
      <c r="K69" s="116" t="str">
        <f>AB10</f>
        <v/>
      </c>
      <c r="L69" s="117"/>
      <c r="M69" s="116" t="str">
        <f>AB18</f>
        <v/>
      </c>
      <c r="N69" s="117"/>
      <c r="O69" s="116" t="str">
        <f>AB14</f>
        <v/>
      </c>
      <c r="P69" s="117"/>
      <c r="Q69" s="116" t="str">
        <f>AB15</f>
        <v/>
      </c>
      <c r="R69" s="144"/>
      <c r="S69" s="147" t="str">
        <f>AB16</f>
        <v/>
      </c>
      <c r="T69" s="144"/>
      <c r="U69" s="116" t="str">
        <f>AB17</f>
        <v/>
      </c>
    </row>
    <row r="70" spans="2:21" x14ac:dyDescent="0.25">
      <c r="B70" s="112">
        <f>AC5</f>
        <v>0</v>
      </c>
      <c r="C70" s="113" t="str">
        <f>AD11</f>
        <v/>
      </c>
      <c r="D70" s="141"/>
      <c r="E70" s="113" t="str">
        <f>AD7</f>
        <v/>
      </c>
      <c r="F70" s="141"/>
      <c r="G70" s="113" t="str">
        <f>AD8</f>
        <v/>
      </c>
      <c r="H70" s="114"/>
      <c r="I70" s="113" t="str">
        <f>AD9</f>
        <v/>
      </c>
      <c r="J70" s="114"/>
      <c r="K70" s="113" t="str">
        <f>AD10</f>
        <v/>
      </c>
      <c r="L70" s="114"/>
      <c r="M70" s="113" t="str">
        <f>AD18</f>
        <v/>
      </c>
      <c r="N70" s="114"/>
      <c r="O70" s="113" t="str">
        <f>AD14</f>
        <v/>
      </c>
      <c r="P70" s="114"/>
      <c r="Q70" s="113" t="str">
        <f>AD15</f>
        <v/>
      </c>
      <c r="R70" s="142"/>
      <c r="S70" s="146" t="str">
        <f>AD16</f>
        <v/>
      </c>
      <c r="T70" s="142"/>
      <c r="U70" s="113" t="str">
        <f>AD17</f>
        <v/>
      </c>
    </row>
    <row r="71" spans="2:21" ht="15.75" thickBot="1" x14ac:dyDescent="0.3">
      <c r="B71" s="118">
        <f>AE5</f>
        <v>0</v>
      </c>
      <c r="C71" s="119" t="str">
        <f>AF11</f>
        <v/>
      </c>
      <c r="D71" s="143"/>
      <c r="E71" s="119" t="str">
        <f>AF7</f>
        <v/>
      </c>
      <c r="F71" s="143"/>
      <c r="G71" s="119" t="str">
        <f>AF8</f>
        <v/>
      </c>
      <c r="H71" s="117"/>
      <c r="I71" s="119" t="str">
        <f>AF9</f>
        <v/>
      </c>
      <c r="J71" s="117"/>
      <c r="K71" s="119" t="str">
        <f>AF10</f>
        <v/>
      </c>
      <c r="L71" s="117"/>
      <c r="M71" s="119" t="str">
        <f>AF18</f>
        <v/>
      </c>
      <c r="N71" s="117"/>
      <c r="O71" s="119" t="str">
        <f>AF14</f>
        <v/>
      </c>
      <c r="P71" s="117"/>
      <c r="Q71" s="119" t="str">
        <f>AF15</f>
        <v/>
      </c>
      <c r="R71" s="144"/>
      <c r="S71" s="148" t="str">
        <f>AF16</f>
        <v/>
      </c>
      <c r="T71" s="144"/>
      <c r="U71" s="119" t="str">
        <f>AF17</f>
        <v/>
      </c>
    </row>
    <row r="72" spans="2:21" x14ac:dyDescent="0.25"/>
  </sheetData>
  <sheetProtection selectLockedCells="1"/>
  <mergeCells count="30">
    <mergeCell ref="I4:J4"/>
    <mergeCell ref="K4:L4"/>
    <mergeCell ref="M4:N4"/>
    <mergeCell ref="Y5:Z5"/>
    <mergeCell ref="E5:F5"/>
    <mergeCell ref="G5:H5"/>
    <mergeCell ref="I5:J5"/>
    <mergeCell ref="K5:L5"/>
    <mergeCell ref="M5:N5"/>
    <mergeCell ref="O5:P5"/>
    <mergeCell ref="Q5:R5"/>
    <mergeCell ref="S5:T5"/>
    <mergeCell ref="U5:V5"/>
    <mergeCell ref="W5:X5"/>
    <mergeCell ref="AE4:AF4"/>
    <mergeCell ref="AE5:AF5"/>
    <mergeCell ref="D2:W2"/>
    <mergeCell ref="B2:C2"/>
    <mergeCell ref="Y4:Z4"/>
    <mergeCell ref="AA4:AB4"/>
    <mergeCell ref="AA5:AB5"/>
    <mergeCell ref="AC4:AD4"/>
    <mergeCell ref="AC5:AD5"/>
    <mergeCell ref="O4:P4"/>
    <mergeCell ref="Q4:R4"/>
    <mergeCell ref="S4:T4"/>
    <mergeCell ref="U4:V4"/>
    <mergeCell ref="W4:X4"/>
    <mergeCell ref="E4:F4"/>
    <mergeCell ref="G4:H4"/>
  </mergeCells>
  <pageMargins left="0.70866141732283472" right="0.70866141732283472" top="0.74803149606299213" bottom="0.74803149606299213" header="0.31496062992125984" footer="0.31496062992125984"/>
  <pageSetup scale="90" fitToHeight="2" orientation="landscape" verticalDpi="0" r:id="rId1"/>
  <rowBreaks count="1" manualBreakCount="1">
    <brk id="55"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Instructions</vt:lpstr>
      <vt:lpstr>2. Data Entry</vt:lpstr>
      <vt:lpstr>3. Shortlist Generator</vt:lpstr>
      <vt:lpstr>'3. Shortlist Generator'!Print_Area</vt:lpstr>
      <vt:lpstr>Calculations!Print_Area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2012-01-17T19:23:05Z</dcterms:created>
  <dcterms:modified xsi:type="dcterms:W3CDTF">2012-01-25T19:46:30Z</dcterms:modified>
</cp:coreProperties>
</file>