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defaultThemeVersion="124226"/>
  <bookViews>
    <workbookView xWindow="-15" yWindow="6645" windowWidth="28860" windowHeight="6705"/>
  </bookViews>
  <sheets>
    <sheet name="1. Introduction" sheetId="1" r:id="rId1"/>
    <sheet name="2. Build a Profile" sheetId="4" r:id="rId2"/>
    <sheet name="3. Determine Needs" sheetId="2" r:id="rId3"/>
    <sheet name="4. Recommendations" sheetId="3" r:id="rId4"/>
    <sheet name="Profile CALC" sheetId="5" state="veryHidden" r:id="rId5"/>
    <sheet name="Needs CALC" sheetId="6" state="veryHidden" r:id="rId6"/>
    <sheet name="RECOMMENDATIONS hidden" sheetId="7" state="veryHidden" r:id="rId7"/>
  </sheets>
  <definedNames>
    <definedName name="_xlnm._FilterDatabase" localSheetId="3" hidden="1">'4. Recommendations'!$T$38:$U$46</definedName>
    <definedName name="_xlnm.Criteria" localSheetId="3">'4. Recommendations'!$T$38:$T$46</definedName>
  </definedNames>
  <calcPr calcId="145621"/>
</workbook>
</file>

<file path=xl/calcChain.xml><?xml version="1.0" encoding="utf-8"?>
<calcChain xmlns="http://schemas.openxmlformats.org/spreadsheetml/2006/main">
  <c r="B26" i="6" l="1"/>
  <c r="B25" i="6"/>
  <c r="I60" i="6"/>
  <c r="M11" i="6"/>
  <c r="C24" i="3"/>
  <c r="B33" i="6"/>
  <c r="B32" i="6"/>
  <c r="D42" i="6" s="1"/>
  <c r="B31" i="6"/>
  <c r="B30" i="6"/>
  <c r="B29" i="6"/>
  <c r="B27" i="6"/>
  <c r="B28" i="6"/>
  <c r="I11" i="6"/>
  <c r="C11" i="6"/>
  <c r="O15" i="5"/>
  <c r="L15" i="5"/>
  <c r="H15" i="5"/>
  <c r="E15" i="5"/>
  <c r="C15" i="5"/>
  <c r="E50" i="5"/>
  <c r="C38" i="7" s="1"/>
  <c r="E49" i="5"/>
  <c r="C37" i="7" s="1"/>
  <c r="E48" i="5"/>
  <c r="C36" i="7" s="1"/>
  <c r="E47" i="5"/>
  <c r="C35" i="7" s="1"/>
  <c r="B54" i="5"/>
  <c r="C71" i="5" s="1"/>
  <c r="B53" i="5"/>
  <c r="B52" i="5"/>
  <c r="B51" i="5"/>
  <c r="B50" i="5"/>
  <c r="B49" i="5"/>
  <c r="B48" i="5"/>
  <c r="B47" i="5"/>
  <c r="D51" i="6" l="1"/>
  <c r="D48" i="7"/>
  <c r="H30" i="3" s="1"/>
  <c r="C54" i="7"/>
  <c r="C48" i="7"/>
  <c r="D53" i="7"/>
  <c r="I29" i="3" s="1"/>
  <c r="C42" i="7"/>
  <c r="C41" i="7"/>
  <c r="B50" i="7"/>
  <c r="D54" i="7"/>
  <c r="B43" i="7"/>
  <c r="C49" i="7"/>
  <c r="D64" i="5"/>
  <c r="D66" i="5"/>
  <c r="D68" i="5"/>
  <c r="D70" i="5"/>
  <c r="B49" i="7"/>
  <c r="F45" i="7" s="1"/>
  <c r="D49" i="7"/>
  <c r="D43" i="7"/>
  <c r="B48" i="7"/>
  <c r="B41" i="7"/>
  <c r="B53" i="7"/>
  <c r="F29" i="3" s="1"/>
  <c r="C47" i="7"/>
  <c r="D41" i="7"/>
  <c r="B54" i="7"/>
  <c r="C53" i="7"/>
  <c r="H50" i="7" s="1"/>
  <c r="C55" i="7"/>
  <c r="D42" i="7"/>
  <c r="D47" i="7"/>
  <c r="B42" i="7"/>
  <c r="B47" i="7"/>
  <c r="F47" i="7" s="1"/>
  <c r="D49" i="6"/>
  <c r="B34" i="6"/>
  <c r="B70" i="5"/>
  <c r="C65" i="5"/>
  <c r="D67" i="5"/>
  <c r="D69" i="5"/>
  <c r="E70" i="5"/>
  <c r="B64" i="5"/>
  <c r="B66" i="5"/>
  <c r="C64" i="5"/>
  <c r="C68" i="5"/>
  <c r="C70" i="5"/>
  <c r="D71" i="5"/>
  <c r="D65" i="5"/>
  <c r="B65" i="5"/>
  <c r="B69" i="5"/>
  <c r="B71" i="5"/>
  <c r="C69" i="5"/>
  <c r="E51" i="5"/>
  <c r="B67" i="5"/>
  <c r="E65" i="5"/>
  <c r="E67" i="5"/>
  <c r="E69" i="5"/>
  <c r="E71" i="5"/>
  <c r="C66" i="5"/>
  <c r="E64" i="5"/>
  <c r="E66" i="5"/>
  <c r="E68" i="5"/>
  <c r="R15" i="5"/>
  <c r="B55" i="5"/>
  <c r="I50" i="7" l="1"/>
  <c r="I30" i="3" s="1"/>
  <c r="D79" i="5"/>
  <c r="B77" i="5"/>
  <c r="B41" i="6" s="1"/>
  <c r="B48" i="6" s="1"/>
  <c r="C78" i="5"/>
  <c r="C42" i="6" s="1"/>
  <c r="C49" i="6" s="1"/>
  <c r="H49" i="7"/>
  <c r="H46" i="7"/>
  <c r="F46" i="7"/>
  <c r="G30" i="3" s="1"/>
  <c r="F41" i="7"/>
  <c r="H45" i="7"/>
  <c r="B79" i="5"/>
  <c r="B43" i="6" s="1"/>
  <c r="B50" i="6" s="1"/>
  <c r="F30" i="3"/>
  <c r="I41" i="7"/>
  <c r="I42" i="7" s="1"/>
  <c r="F42" i="7"/>
  <c r="F43" i="7" s="1"/>
  <c r="E29" i="3" s="1"/>
  <c r="F71" i="5"/>
  <c r="D72" i="5"/>
  <c r="C77" i="5"/>
  <c r="C41" i="6" s="1"/>
  <c r="C48" i="6" s="1"/>
  <c r="D78" i="5"/>
  <c r="F70" i="5"/>
  <c r="F69" i="5"/>
  <c r="F65" i="5"/>
  <c r="F66" i="5"/>
  <c r="B68" i="5"/>
  <c r="B72" i="5" s="1"/>
  <c r="C67" i="5"/>
  <c r="C72" i="5" s="1"/>
  <c r="F64" i="5"/>
  <c r="E72" i="5"/>
  <c r="E30" i="3" l="1"/>
  <c r="H29" i="3"/>
  <c r="G29" i="3"/>
  <c r="F67" i="5"/>
  <c r="D77" i="5"/>
  <c r="D41" i="6" s="1"/>
  <c r="D48" i="6" s="1"/>
  <c r="D43" i="6"/>
  <c r="D50" i="6" s="1"/>
  <c r="F68" i="5"/>
  <c r="C79" i="5"/>
  <c r="C43" i="6" s="1"/>
  <c r="C50" i="6" s="1"/>
  <c r="B78" i="5"/>
  <c r="B42" i="6" s="1"/>
  <c r="B49" i="6" s="1"/>
  <c r="B53" i="6" l="1"/>
  <c r="B52" i="6"/>
  <c r="F54" i="6"/>
  <c r="X27" i="3" l="1"/>
  <c r="X28" i="3"/>
  <c r="U28" i="3"/>
  <c r="T28" i="3"/>
  <c r="U27" i="3"/>
  <c r="V27" i="3"/>
  <c r="W28" i="3"/>
  <c r="T27" i="3"/>
  <c r="W27" i="3"/>
  <c r="V28" i="3"/>
  <c r="T39" i="3" l="1"/>
  <c r="U39" i="3" s="1"/>
  <c r="T41" i="3"/>
  <c r="U41" i="3" s="1"/>
  <c r="T38" i="3"/>
  <c r="U38" i="3" s="1"/>
  <c r="T45" i="3"/>
  <c r="U45" i="3" s="1"/>
  <c r="T47" i="3"/>
  <c r="U47" i="3" s="1"/>
  <c r="T43" i="3"/>
  <c r="U43" i="3" s="1"/>
  <c r="T42" i="3"/>
  <c r="U42" i="3" s="1"/>
  <c r="T40" i="3"/>
  <c r="U40" i="3" s="1"/>
  <c r="T44" i="3"/>
  <c r="U44" i="3" s="1"/>
  <c r="T46" i="3"/>
  <c r="U46" i="3" s="1"/>
  <c r="B60" i="6"/>
  <c r="B61" i="6"/>
</calcChain>
</file>

<file path=xl/comments1.xml><?xml version="1.0" encoding="utf-8"?>
<comments xmlns="http://schemas.openxmlformats.org/spreadsheetml/2006/main">
  <authors>
    <author>Author</author>
  </authors>
  <commentList>
    <comment ref="R14" authorId="0">
      <text>
        <r>
          <rPr>
            <b/>
            <sz val="8"/>
            <color indexed="81"/>
            <rFont val="Tahoma"/>
            <family val="2"/>
          </rPr>
          <t>Author:</t>
        </r>
        <r>
          <rPr>
            <sz val="8"/>
            <color indexed="81"/>
            <rFont val="Tahoma"/>
            <family val="2"/>
          </rPr>
          <t xml:space="preserve">
score max of 45
min of 5</t>
        </r>
      </text>
    </comment>
    <comment ref="E15" authorId="0">
      <text>
        <r>
          <rPr>
            <b/>
            <sz val="8"/>
            <color indexed="81"/>
            <rFont val="Tahoma"/>
            <family val="2"/>
          </rPr>
          <t>Author:</t>
        </r>
        <r>
          <rPr>
            <sz val="8"/>
            <color indexed="81"/>
            <rFont val="Tahoma"/>
            <family val="2"/>
          </rPr>
          <t xml:space="preserve">
drop down High, medium, low
Or tolerant/not tolerant</t>
        </r>
      </text>
    </comment>
    <comment ref="H15" authorId="0">
      <text>
        <r>
          <rPr>
            <b/>
            <sz val="8"/>
            <color indexed="81"/>
            <rFont val="Tahoma"/>
            <family val="2"/>
          </rPr>
          <t>Author:</t>
        </r>
        <r>
          <rPr>
            <sz val="8"/>
            <color indexed="81"/>
            <rFont val="Tahoma"/>
            <family val="2"/>
          </rPr>
          <t xml:space="preserve">
Broad categories based on Surevy demo</t>
        </r>
      </text>
    </comment>
    <comment ref="L15" authorId="0">
      <text>
        <r>
          <rPr>
            <b/>
            <sz val="8"/>
            <color indexed="81"/>
            <rFont val="Tahoma"/>
            <family val="2"/>
          </rPr>
          <t>Author:</t>
        </r>
        <r>
          <rPr>
            <sz val="8"/>
            <color indexed="81"/>
            <rFont val="Tahoma"/>
            <family val="2"/>
          </rPr>
          <t xml:space="preserve">
single site, mutli-site-one country, global org, single site w/ mobile workers, virtual org</t>
        </r>
      </text>
    </comment>
    <comment ref="O15" authorId="0">
      <text>
        <r>
          <rPr>
            <b/>
            <sz val="8"/>
            <color indexed="81"/>
            <rFont val="Tahoma"/>
            <family val="2"/>
          </rPr>
          <t>Author:</t>
        </r>
        <r>
          <rPr>
            <sz val="8"/>
            <color indexed="81"/>
            <rFont val="Tahoma"/>
            <family val="2"/>
          </rPr>
          <t xml:space="preserve">
Feeds into weighting formula based on survey
Based on OS/Application complexity</t>
        </r>
      </text>
    </comment>
    <comment ref="N17" authorId="0">
      <text>
        <r>
          <rPr>
            <b/>
            <sz val="8"/>
            <color indexed="81"/>
            <rFont val="Tahoma"/>
            <family val="2"/>
          </rPr>
          <t>Author:</t>
        </r>
        <r>
          <rPr>
            <sz val="8"/>
            <color indexed="81"/>
            <rFont val="Tahoma"/>
            <family val="2"/>
          </rPr>
          <t xml:space="preserve">
Deploy enviro score is more about risk due to data loss/inability to access</t>
        </r>
      </text>
    </comment>
    <comment ref="P17" authorId="0">
      <text>
        <r>
          <rPr>
            <b/>
            <sz val="8"/>
            <color indexed="81"/>
            <rFont val="Tahoma"/>
            <family val="2"/>
          </rPr>
          <t>Author:</t>
        </r>
        <r>
          <rPr>
            <sz val="8"/>
            <color indexed="81"/>
            <rFont val="Tahoma"/>
            <family val="2"/>
          </rPr>
          <t xml:space="preserve">
This sum plus the needs score should provide general categories to prioritze baszed on risk of damage in general</t>
        </r>
      </text>
    </comment>
  </commentList>
</comments>
</file>

<file path=xl/comments2.xml><?xml version="1.0" encoding="utf-8"?>
<comments xmlns="http://schemas.openxmlformats.org/spreadsheetml/2006/main">
  <authors>
    <author>Author</author>
  </authors>
  <commentList>
    <comment ref="A24" authorId="0">
      <text>
        <r>
          <rPr>
            <b/>
            <sz val="8"/>
            <color indexed="81"/>
            <rFont val="Tahoma"/>
            <family val="2"/>
          </rPr>
          <t>Author:</t>
        </r>
        <r>
          <rPr>
            <sz val="8"/>
            <color indexed="81"/>
            <rFont val="Tahoma"/>
            <family val="2"/>
          </rPr>
          <t xml:space="preserve">
May need to be changed to give some greater discrimination High, med low</t>
        </r>
      </text>
    </comment>
    <comment ref="A25" authorId="0">
      <text>
        <r>
          <rPr>
            <b/>
            <sz val="8"/>
            <color indexed="81"/>
            <rFont val="Tahoma"/>
            <family val="2"/>
          </rPr>
          <t>Author:</t>
        </r>
        <r>
          <rPr>
            <sz val="8"/>
            <color indexed="81"/>
            <rFont val="Tahoma"/>
            <family val="2"/>
          </rPr>
          <t xml:space="preserve">
Admin &amp; access
</t>
        </r>
      </text>
    </comment>
    <comment ref="A26" authorId="0">
      <text>
        <r>
          <rPr>
            <b/>
            <sz val="8"/>
            <color indexed="81"/>
            <rFont val="Tahoma"/>
            <family val="2"/>
          </rPr>
          <t>Author:</t>
        </r>
        <r>
          <rPr>
            <sz val="8"/>
            <color indexed="81"/>
            <rFont val="Tahoma"/>
            <family val="2"/>
          </rPr>
          <t xml:space="preserve">
Sys Admin </t>
        </r>
      </text>
    </comment>
    <comment ref="A27" authorId="0">
      <text>
        <r>
          <rPr>
            <b/>
            <sz val="8"/>
            <color indexed="81"/>
            <rFont val="Tahoma"/>
            <family val="2"/>
          </rPr>
          <t>Author:</t>
        </r>
        <r>
          <rPr>
            <sz val="8"/>
            <color indexed="81"/>
            <rFont val="Tahoma"/>
            <family val="2"/>
          </rPr>
          <t xml:space="preserve">
workflow</t>
        </r>
      </text>
    </comment>
    <comment ref="A28" authorId="0">
      <text>
        <r>
          <rPr>
            <b/>
            <sz val="8"/>
            <color indexed="81"/>
            <rFont val="Tahoma"/>
            <family val="2"/>
          </rPr>
          <t>Author:</t>
        </r>
        <r>
          <rPr>
            <sz val="8"/>
            <color indexed="81"/>
            <rFont val="Tahoma"/>
            <family val="2"/>
          </rPr>
          <t xml:space="preserve">
content management</t>
        </r>
      </text>
    </comment>
    <comment ref="A29" authorId="0">
      <text>
        <r>
          <rPr>
            <b/>
            <sz val="8"/>
            <color indexed="81"/>
            <rFont val="Tahoma"/>
            <family val="2"/>
          </rPr>
          <t>Author:</t>
        </r>
        <r>
          <rPr>
            <sz val="8"/>
            <color indexed="81"/>
            <rFont val="Tahoma"/>
            <family val="2"/>
          </rPr>
          <t xml:space="preserve">
External view</t>
        </r>
      </text>
    </comment>
    <comment ref="A30" authorId="0">
      <text>
        <r>
          <rPr>
            <b/>
            <sz val="8"/>
            <color indexed="81"/>
            <rFont val="Tahoma"/>
            <family val="2"/>
          </rPr>
          <t>Author:</t>
        </r>
        <r>
          <rPr>
            <sz val="8"/>
            <color indexed="81"/>
            <rFont val="Tahoma"/>
            <family val="2"/>
          </rPr>
          <t xml:space="preserve">
mobile</t>
        </r>
      </text>
    </comment>
    <comment ref="A31" authorId="0">
      <text>
        <r>
          <rPr>
            <b/>
            <sz val="8"/>
            <color indexed="81"/>
            <rFont val="Tahoma"/>
            <family val="2"/>
          </rPr>
          <t>Author:</t>
        </r>
        <r>
          <rPr>
            <sz val="8"/>
            <color indexed="81"/>
            <rFont val="Tahoma"/>
            <family val="2"/>
          </rPr>
          <t xml:space="preserve">
findability</t>
        </r>
      </text>
    </comment>
    <comment ref="A32" authorId="0">
      <text>
        <r>
          <rPr>
            <b/>
            <sz val="8"/>
            <color indexed="81"/>
            <rFont val="Tahoma"/>
            <family val="2"/>
          </rPr>
          <t>Author:</t>
        </r>
        <r>
          <rPr>
            <sz val="8"/>
            <color indexed="81"/>
            <rFont val="Tahoma"/>
            <family val="2"/>
          </rPr>
          <t xml:space="preserve">
governance</t>
        </r>
      </text>
    </comment>
    <comment ref="A33" authorId="0">
      <text>
        <r>
          <rPr>
            <b/>
            <sz val="8"/>
            <color indexed="81"/>
            <rFont val="Tahoma"/>
            <family val="2"/>
          </rPr>
          <t>Author:</t>
        </r>
        <r>
          <rPr>
            <sz val="8"/>
            <color indexed="81"/>
            <rFont val="Tahoma"/>
            <family val="2"/>
          </rPr>
          <t xml:space="preserve">
social</t>
        </r>
      </text>
    </comment>
  </commentList>
</comments>
</file>

<file path=xl/comments3.xml><?xml version="1.0" encoding="utf-8"?>
<comments xmlns="http://schemas.openxmlformats.org/spreadsheetml/2006/main">
  <authors>
    <author>Author</author>
  </authors>
  <commentList>
    <comment ref="C12" authorId="0">
      <text>
        <r>
          <rPr>
            <b/>
            <sz val="8"/>
            <color indexed="81"/>
            <rFont val="Tahoma"/>
            <family val="2"/>
          </rPr>
          <t>Author:</t>
        </r>
        <r>
          <rPr>
            <sz val="8"/>
            <color indexed="81"/>
            <rFont val="Tahoma"/>
            <family val="2"/>
          </rPr>
          <t xml:space="preserve">
Admin &amp; access
</t>
        </r>
      </text>
    </comment>
    <comment ref="D12" authorId="0">
      <text>
        <r>
          <rPr>
            <b/>
            <sz val="8"/>
            <color indexed="81"/>
            <rFont val="Tahoma"/>
            <family val="2"/>
          </rPr>
          <t>Author:</t>
        </r>
        <r>
          <rPr>
            <sz val="8"/>
            <color indexed="81"/>
            <rFont val="Tahoma"/>
            <family val="2"/>
          </rPr>
          <t xml:space="preserve">
Sys Admin </t>
        </r>
      </text>
    </comment>
    <comment ref="E12" authorId="0">
      <text>
        <r>
          <rPr>
            <b/>
            <sz val="8"/>
            <color indexed="81"/>
            <rFont val="Tahoma"/>
            <family val="2"/>
          </rPr>
          <t>Author:</t>
        </r>
        <r>
          <rPr>
            <sz val="8"/>
            <color indexed="81"/>
            <rFont val="Tahoma"/>
            <family val="2"/>
          </rPr>
          <t xml:space="preserve">
workflow</t>
        </r>
      </text>
    </comment>
    <comment ref="F12" authorId="0">
      <text>
        <r>
          <rPr>
            <b/>
            <sz val="8"/>
            <color indexed="81"/>
            <rFont val="Tahoma"/>
            <family val="2"/>
          </rPr>
          <t>Author:</t>
        </r>
        <r>
          <rPr>
            <sz val="8"/>
            <color indexed="81"/>
            <rFont val="Tahoma"/>
            <family val="2"/>
          </rPr>
          <t xml:space="preserve">
content management</t>
        </r>
      </text>
    </comment>
    <comment ref="G12" authorId="0">
      <text>
        <r>
          <rPr>
            <b/>
            <sz val="8"/>
            <color indexed="81"/>
            <rFont val="Tahoma"/>
            <family val="2"/>
          </rPr>
          <t>Author:</t>
        </r>
        <r>
          <rPr>
            <sz val="8"/>
            <color indexed="81"/>
            <rFont val="Tahoma"/>
            <family val="2"/>
          </rPr>
          <t xml:space="preserve">
External view</t>
        </r>
      </text>
    </comment>
    <comment ref="H12" authorId="0">
      <text>
        <r>
          <rPr>
            <b/>
            <sz val="8"/>
            <color indexed="81"/>
            <rFont val="Tahoma"/>
            <family val="2"/>
          </rPr>
          <t>Author:</t>
        </r>
        <r>
          <rPr>
            <sz val="8"/>
            <color indexed="81"/>
            <rFont val="Tahoma"/>
            <family val="2"/>
          </rPr>
          <t xml:space="preserve">
mobile</t>
        </r>
      </text>
    </comment>
    <comment ref="I12" authorId="0">
      <text>
        <r>
          <rPr>
            <b/>
            <sz val="8"/>
            <color indexed="81"/>
            <rFont val="Tahoma"/>
            <family val="2"/>
          </rPr>
          <t>Author:</t>
        </r>
        <r>
          <rPr>
            <sz val="8"/>
            <color indexed="81"/>
            <rFont val="Tahoma"/>
            <family val="2"/>
          </rPr>
          <t xml:space="preserve">
findability</t>
        </r>
      </text>
    </comment>
    <comment ref="J12" authorId="0">
      <text>
        <r>
          <rPr>
            <b/>
            <sz val="8"/>
            <color indexed="81"/>
            <rFont val="Tahoma"/>
            <family val="2"/>
          </rPr>
          <t>Author:</t>
        </r>
        <r>
          <rPr>
            <sz val="8"/>
            <color indexed="81"/>
            <rFont val="Tahoma"/>
            <family val="2"/>
          </rPr>
          <t xml:space="preserve">
governance</t>
        </r>
      </text>
    </comment>
    <comment ref="K12" authorId="0">
      <text>
        <r>
          <rPr>
            <b/>
            <sz val="8"/>
            <color indexed="81"/>
            <rFont val="Tahoma"/>
            <family val="2"/>
          </rPr>
          <t>Author:</t>
        </r>
        <r>
          <rPr>
            <sz val="8"/>
            <color indexed="81"/>
            <rFont val="Tahoma"/>
            <family val="2"/>
          </rPr>
          <t xml:space="preserve">
social</t>
        </r>
      </text>
    </comment>
  </commentList>
</comments>
</file>

<file path=xl/sharedStrings.xml><?xml version="1.0" encoding="utf-8"?>
<sst xmlns="http://schemas.openxmlformats.org/spreadsheetml/2006/main" count="538" uniqueCount="318">
  <si>
    <t>Database of ITRG industry names for weighting based on industry</t>
  </si>
  <si>
    <t>Formula to as based on Industry which SP uses do they currently have</t>
  </si>
  <si>
    <t>Formula to link weighting and uses of industry to which simple recommnedations are used.</t>
  </si>
  <si>
    <t>DB of "best practices" matrixed based size of deploy and industry</t>
  </si>
  <si>
    <t xml:space="preserve">Formula that links profile final look to simple fixes. </t>
  </si>
  <si>
    <t xml:space="preserve">Content Management </t>
  </si>
  <si>
    <t xml:space="preserve">Look and Feel </t>
  </si>
  <si>
    <t xml:space="preserve">Findability </t>
  </si>
  <si>
    <t xml:space="preserve">Business Productivity </t>
  </si>
  <si>
    <t xml:space="preserve">Business Solutions </t>
  </si>
  <si>
    <t xml:space="preserve">Social Computing </t>
  </si>
  <si>
    <t xml:space="preserve">Administration </t>
  </si>
  <si>
    <t>Yes/No</t>
  </si>
  <si>
    <t>Describe your SharePoint deployment environment</t>
  </si>
  <si>
    <t xml:space="preserve">Collaboration </t>
  </si>
  <si>
    <t>Document management/fileshare</t>
  </si>
  <si>
    <t xml:space="preserve">Social collaboration </t>
  </si>
  <si>
    <t>Records management</t>
  </si>
  <si>
    <t>Low</t>
  </si>
  <si>
    <t>List of recommendations matrixed by use type and needs/worries</t>
  </si>
  <si>
    <t>DB of all possible advice probably names should be based on Sharepointreviews so that we can directly hook it into a 2nd tool</t>
  </si>
  <si>
    <t xml:space="preserve">i.e. you need to worry about the email management </t>
  </si>
  <si>
    <t xml:space="preserve"> Business Services</t>
  </si>
  <si>
    <t xml:space="preserve"> Primary Industry</t>
  </si>
  <si>
    <t xml:space="preserve"> Manufacturing</t>
  </si>
  <si>
    <t xml:space="preserve"> Education</t>
  </si>
  <si>
    <t xml:space="preserve"> Financial Services</t>
  </si>
  <si>
    <t xml:space="preserve"> Healthcare</t>
  </si>
  <si>
    <t xml:space="preserve"> Trans/Utilities/Comms</t>
  </si>
  <si>
    <t xml:space="preserve"> Government</t>
  </si>
  <si>
    <t xml:space="preserve"> Wholesale/Retail</t>
  </si>
  <si>
    <t xml:space="preserve">High </t>
  </si>
  <si>
    <t>medium</t>
  </si>
  <si>
    <t>low</t>
  </si>
  <si>
    <t>Hidden row for drop down</t>
  </si>
  <si>
    <t>Category</t>
  </si>
  <si>
    <t>Risk</t>
  </si>
  <si>
    <t>Size</t>
  </si>
  <si>
    <t>Geo</t>
  </si>
  <si>
    <t>Sharepoint</t>
  </si>
  <si>
    <t>100 or less</t>
  </si>
  <si>
    <t>100-500</t>
  </si>
  <si>
    <t>500-1000</t>
  </si>
  <si>
    <t>greater than 1000</t>
  </si>
  <si>
    <t>Single site</t>
  </si>
  <si>
    <t xml:space="preserve">multiple offices </t>
  </si>
  <si>
    <t>global organization</t>
  </si>
  <si>
    <t>single head office, multiple virtual offices</t>
  </si>
  <si>
    <t>Virtual organization</t>
  </si>
  <si>
    <t>Single server deployment</t>
  </si>
  <si>
    <t>Hybrid cloud and local deployment</t>
  </si>
  <si>
    <t xml:space="preserve">
</t>
  </si>
  <si>
    <t xml:space="preserve">Data center </t>
  </si>
  <si>
    <t>Yes</t>
  </si>
  <si>
    <t>No</t>
  </si>
  <si>
    <t>Hidden rows</t>
  </si>
  <si>
    <t>non-existent</t>
  </si>
  <si>
    <t>Audit</t>
  </si>
  <si>
    <t>Governance</t>
  </si>
  <si>
    <t>Excellent</t>
  </si>
  <si>
    <t>Good</t>
  </si>
  <si>
    <t>Adequate</t>
  </si>
  <si>
    <t>Poor</t>
  </si>
  <si>
    <t>yes</t>
  </si>
  <si>
    <t>no</t>
  </si>
  <si>
    <t>Content Management</t>
  </si>
  <si>
    <t>Content Organization</t>
  </si>
  <si>
    <t>Document Management</t>
  </si>
  <si>
    <t>Calendars</t>
  </si>
  <si>
    <t>Lists &amp; Libraries</t>
  </si>
  <si>
    <t>Forms &amp; Surveys</t>
  </si>
  <si>
    <t>Look and Feel</t>
  </si>
  <si>
    <t>Flash/Image Displays</t>
  </si>
  <si>
    <t>Design Elements</t>
  </si>
  <si>
    <t>Maps</t>
  </si>
  <si>
    <t>Templates</t>
  </si>
  <si>
    <t>External Websites</t>
  </si>
  <si>
    <t>Findability</t>
  </si>
  <si>
    <t>Search</t>
  </si>
  <si>
    <t>Navigation</t>
  </si>
  <si>
    <t>Taxonomy</t>
  </si>
  <si>
    <t>Business Productivity</t>
  </si>
  <si>
    <t xml:space="preserve"> Applications </t>
  </si>
  <si>
    <t xml:space="preserve"> Email &amp; Outlook </t>
  </si>
  <si>
    <t xml:space="preserve"> End-User Tools </t>
  </si>
  <si>
    <t xml:space="preserve"> Alerts </t>
  </si>
  <si>
    <t xml:space="preserve"> Offline Access </t>
  </si>
  <si>
    <t xml:space="preserve"> Charts &amp; Reports </t>
  </si>
  <si>
    <t xml:space="preserve"> Password Management </t>
  </si>
  <si>
    <t xml:space="preserve"> Mobile Access </t>
  </si>
  <si>
    <t xml:space="preserve"> User Directory </t>
  </si>
  <si>
    <t>Business Solutions</t>
  </si>
  <si>
    <t xml:space="preserve"> CRM </t>
  </si>
  <si>
    <t xml:space="preserve"> Help Desk / KB </t>
  </si>
  <si>
    <t xml:space="preserve"> Project Management </t>
  </si>
  <si>
    <t xml:space="preserve"> HR &amp; Office Management </t>
  </si>
  <si>
    <t xml:space="preserve"> Extranet </t>
  </si>
  <si>
    <t xml:space="preserve"> Misc. Solutions </t>
  </si>
  <si>
    <t>Social Computing</t>
  </si>
  <si>
    <t xml:space="preserve"> Wikis </t>
  </si>
  <si>
    <t xml:space="preserve"> Forums &amp; Blogs </t>
  </si>
  <si>
    <t xml:space="preserve"> Podcasting </t>
  </si>
  <si>
    <t xml:space="preserve"> Communities </t>
  </si>
  <si>
    <t xml:space="preserve"> Platforms &amp; Workflows </t>
  </si>
  <si>
    <t xml:space="preserve"> Connectors </t>
  </si>
  <si>
    <t xml:space="preserve"> Migration </t>
  </si>
  <si>
    <t xml:space="preserve"> Replication </t>
  </si>
  <si>
    <t xml:space="preserve"> Development </t>
  </si>
  <si>
    <t>Administration</t>
  </si>
  <si>
    <t xml:space="preserve"> Permissions </t>
  </si>
  <si>
    <t xml:space="preserve"> Site Provisioning </t>
  </si>
  <si>
    <t xml:space="preserve"> User Management </t>
  </si>
  <si>
    <t xml:space="preserve"> Administration </t>
  </si>
  <si>
    <t xml:space="preserve"> Backup &amp; Recovery </t>
  </si>
  <si>
    <t xml:space="preserve"> Auditing &amp; Reporting </t>
  </si>
  <si>
    <t xml:space="preserve"> Archiving &amp; Storage </t>
  </si>
  <si>
    <t xml:space="preserve"> Security </t>
  </si>
  <si>
    <t>What is your specific risk profile? Do you have regulatory oversight that influences your SharePoint governance?</t>
  </si>
  <si>
    <t xml:space="preserve">What is the geographic distribution? </t>
  </si>
  <si>
    <t>Multiple servers at multiple physical locations</t>
  </si>
  <si>
    <t>Public Cloud deployment</t>
  </si>
  <si>
    <t>Profile DB for Profile definition</t>
  </si>
  <si>
    <t>score</t>
  </si>
  <si>
    <t>Total number of functions that SP is used for</t>
  </si>
  <si>
    <t>Yes no value table</t>
  </si>
  <si>
    <t>From 2.Build a profile</t>
  </si>
  <si>
    <t>Risk score table</t>
  </si>
  <si>
    <t>Industy score table</t>
  </si>
  <si>
    <t>ENT size table</t>
  </si>
  <si>
    <t>Geo table</t>
  </si>
  <si>
    <t>Score(s)</t>
  </si>
  <si>
    <t xml:space="preserve">Which of these platforms </t>
  </si>
  <si>
    <t>Organization score</t>
  </si>
  <si>
    <t>Content and platform matrix</t>
  </si>
  <si>
    <t>Priority score for platform</t>
  </si>
  <si>
    <t>Priority score for content</t>
  </si>
  <si>
    <t>Back end</t>
  </si>
  <si>
    <t xml:space="preserve">Front end </t>
  </si>
  <si>
    <t>User</t>
  </si>
  <si>
    <t>Management</t>
  </si>
  <si>
    <t>Integration</t>
  </si>
  <si>
    <t>Extend</t>
  </si>
  <si>
    <t>notes</t>
  </si>
  <si>
    <t xml:space="preserve">Deployment </t>
  </si>
  <si>
    <t>Platforms</t>
  </si>
  <si>
    <t>Workflows</t>
  </si>
  <si>
    <t>connectors</t>
  </si>
  <si>
    <t>migration</t>
  </si>
  <si>
    <t xml:space="preserve">replication </t>
  </si>
  <si>
    <t>development</t>
  </si>
  <si>
    <t>Workflows, connectors, Development</t>
  </si>
  <si>
    <t>High score is bad</t>
  </si>
  <si>
    <t>Score</t>
  </si>
  <si>
    <t>Total</t>
  </si>
  <si>
    <t>Re-weight based on audit and governance</t>
  </si>
  <si>
    <t>Audit for Back end</t>
  </si>
  <si>
    <t>Governance for front end</t>
  </si>
  <si>
    <t>Adoption</t>
  </si>
  <si>
    <t>changing rapidly</t>
  </si>
  <si>
    <t>You are a</t>
  </si>
  <si>
    <t xml:space="preserve"> with </t>
  </si>
  <si>
    <t xml:space="preserve"> and a </t>
  </si>
  <si>
    <t xml:space="preserve"> employees</t>
  </si>
  <si>
    <t xml:space="preserve"> enterprise</t>
  </si>
  <si>
    <t>High usage</t>
  </si>
  <si>
    <t xml:space="preserve"> SharePoint deployment</t>
  </si>
  <si>
    <t>Low usage</t>
  </si>
  <si>
    <t>Column breaks it down by platform relevance</t>
  </si>
  <si>
    <t>Rows cover each of the nine matrix boxes</t>
  </si>
  <si>
    <t>Need to differentiate across platforms</t>
  </si>
  <si>
    <t>DM</t>
  </si>
  <si>
    <t>Collab</t>
  </si>
  <si>
    <t>Soc</t>
  </si>
  <si>
    <t>RM</t>
  </si>
  <si>
    <t>Admin &amp; Access</t>
  </si>
  <si>
    <t>Sys Admin</t>
  </si>
  <si>
    <t>Workflow</t>
  </si>
  <si>
    <t>,</t>
  </si>
  <si>
    <t xml:space="preserve"> Email</t>
  </si>
  <si>
    <t>Text for concatenate</t>
  </si>
  <si>
    <t>Mobile</t>
  </si>
  <si>
    <t>Prioritized list by matrix category</t>
  </si>
  <si>
    <t>Table for advice on Recom page</t>
  </si>
  <si>
    <t>total of grid</t>
  </si>
  <si>
    <t>SharePoint consultant recommended</t>
  </si>
  <si>
    <t>not needed</t>
  </si>
  <si>
    <t xml:space="preserve">Templates </t>
  </si>
  <si>
    <t>Matrix</t>
  </si>
  <si>
    <t>No priority</t>
  </si>
  <si>
    <t xml:space="preserve">Multiple offices </t>
  </si>
  <si>
    <t>Global organization</t>
  </si>
  <si>
    <t>Single head office, multiple virtual offices</t>
  </si>
  <si>
    <t>How well does the SharePoint governance, as currently performed, meet the compliance and business needs?</t>
  </si>
  <si>
    <t>vlookup tables for defining industry. The scores are arbitrary and esigned to differentiate based on the sensitivity of the documents and need for ease of access to the documents stored in SharePoint</t>
  </si>
  <si>
    <t>no links can be moved</t>
  </si>
  <si>
    <t>vlookup tables for top questions on determine needs. The goal is to differentiate the needs to allow priortization of the advice within the matrix</t>
  </si>
  <si>
    <t>text from matrix</t>
  </si>
  <si>
    <t>category</t>
  </si>
  <si>
    <t xml:space="preserve">from </t>
  </si>
  <si>
    <t xml:space="preserve">Social </t>
  </si>
  <si>
    <t xml:space="preserve"> Permissions controls</t>
  </si>
  <si>
    <t xml:space="preserve"> Archiving &amp; Storage solution</t>
  </si>
  <si>
    <t xml:space="preserve">Monitor site resource provisioning </t>
  </si>
  <si>
    <t xml:space="preserve"> Application development tools </t>
  </si>
  <si>
    <t xml:space="preserve"> Migration management solution</t>
  </si>
  <si>
    <t xml:space="preserve"> Application connectors (contact vendor) </t>
  </si>
  <si>
    <t xml:space="preserve">Content replication </t>
  </si>
  <si>
    <t xml:space="preserve">Build alerts into workflow </t>
  </si>
  <si>
    <t xml:space="preserve"> Bring simple tasks to SharePoint (printing, user defined metrics) </t>
  </si>
  <si>
    <t xml:space="preserve"> Allow site administrators access to Charts &amp; Reports </t>
  </si>
  <si>
    <t xml:space="preserve">Optimize Workflows and re-evaluate authorization paths </t>
  </si>
  <si>
    <t>Ensure that all site administrators use libraries and lists</t>
  </si>
  <si>
    <t>Bring repeatable tasks (timesheets, room reservation) into SharePoint</t>
  </si>
  <si>
    <t>Harden document management rules</t>
  </si>
  <si>
    <t xml:space="preserve"> Provide VPN based portal for extranet </t>
  </si>
  <si>
    <t>Pre-built web parts for user personalization</t>
  </si>
  <si>
    <t xml:space="preserve"> Application development tools (Silverlight)</t>
  </si>
  <si>
    <t xml:space="preserve"> and </t>
  </si>
  <si>
    <t>Add simple graphical navigation</t>
  </si>
  <si>
    <t xml:space="preserve"> Add security layers to existing deployment </t>
  </si>
  <si>
    <t>Medium</t>
  </si>
  <si>
    <t xml:space="preserve">Medium </t>
  </si>
  <si>
    <t>Non-existent</t>
  </si>
  <si>
    <t>Limited by user task</t>
  </si>
  <si>
    <t>Appropriate based on our business</t>
  </si>
  <si>
    <t>Build templates for Forms &amp; Surveys</t>
  </si>
  <si>
    <t xml:space="preserve">Offline Access </t>
  </si>
  <si>
    <t>This matrix represents the categories that are key issues and breaks them down by the affected area (across) and by the type of IT problem (down).</t>
  </si>
  <si>
    <t>Content organization through better metadata</t>
  </si>
  <si>
    <t xml:space="preserve">Workflow </t>
  </si>
  <si>
    <t xml:space="preserve">Mobile </t>
  </si>
  <si>
    <t>External Social monitoring</t>
  </si>
  <si>
    <t>Need to address</t>
  </si>
  <si>
    <t xml:space="preserve">Invest in SharePoint </t>
  </si>
  <si>
    <t>Secondary concern in each category</t>
  </si>
  <si>
    <t>CM</t>
  </si>
  <si>
    <t>Admin</t>
  </si>
  <si>
    <t>Social</t>
  </si>
  <si>
    <t>Question</t>
  </si>
  <si>
    <t>Response</t>
  </si>
  <si>
    <r>
      <rPr>
        <b/>
        <sz val="16"/>
        <rFont val="Arial"/>
        <family val="2"/>
      </rPr>
      <t>Legend</t>
    </r>
    <r>
      <rPr>
        <sz val="10"/>
        <rFont val="Arial"/>
        <family val="2"/>
      </rPr>
      <t xml:space="preserve">:                                                                                                         </t>
    </r>
    <r>
      <rPr>
        <sz val="12"/>
        <rFont val="Arial"/>
        <family val="2"/>
      </rPr>
      <t xml:space="preserve">  Each box represents a key area of concern for Info-Tech clients </t>
    </r>
  </si>
  <si>
    <t xml:space="preserve">Extend SharePoint Prioritization Tool </t>
  </si>
  <si>
    <t>Storing large objects</t>
  </si>
  <si>
    <t xml:space="preserve">Info-Tech Research Group tools and template documents are provided for the free and unrestricted use of subscribers to Info-Tech Research 
Group services. These documents are intended to supply general information only, not specific professional or personal advice, and are not
intended to be used as a substitute for any kind of professional advice. Use this document either in whole or in part as a basis and guide for
document creation. To customize this document with corporate marks and titles, simply replace the Info-Tech information in the Header and
Footer fields of this document.
</t>
  </si>
  <si>
    <t>The following table displays the five areas that are most often SharePoint challenges.
These functions can be divided by the scenarios that often arise from those problem areas. Although these scenarios are the main cause for concern, many enterprises will have concerns that extend beyond these particular scenarios.</t>
  </si>
  <si>
    <t>Managing records</t>
  </si>
  <si>
    <t xml:space="preserve">Integrating forms </t>
  </si>
  <si>
    <t>Integrating forms</t>
  </si>
  <si>
    <t>Managing workflows</t>
  </si>
  <si>
    <t>Creating workflows</t>
  </si>
  <si>
    <t>Setting up enviro</t>
  </si>
  <si>
    <t>Migrating and archiving content</t>
  </si>
  <si>
    <t>Monitoring usage</t>
  </si>
  <si>
    <t>Remote laptops</t>
  </si>
  <si>
    <t>Tablets</t>
  </si>
  <si>
    <t>User profiles</t>
  </si>
  <si>
    <t>User buy-in</t>
  </si>
  <si>
    <t>How large is your enterprise based on the number of full-time employees?</t>
  </si>
  <si>
    <t xml:space="preserve">To understand the key issues that will be faced by the enterprise, please define your industry. Please use the drop-down menus to define the specific characteristics of your enterprise. </t>
  </si>
  <si>
    <t>Describe your SharePoint deployment environment.</t>
  </si>
  <si>
    <t>Which of these core content management functions do you use SharePoint for as the primary tool that end users access enterprise systems with?</t>
  </si>
  <si>
    <t>What do you use SharePoint for within the enterprise? Which of these functional categories is part of the enterprise's plans for SharePoint? Please answer "Yes" to all of the functional categories for which you have a business goal to use SharePoint.</t>
  </si>
  <si>
    <t>Personalization of internal sites (pre-built templates, pre-built web parts).</t>
  </si>
  <si>
    <t>Findability (enterpise search, user-defined tagging, defining legacy documents).</t>
  </si>
  <si>
    <t>Business Productivity (email archive, integration of enterprise applications).</t>
  </si>
  <si>
    <t>Collaboration Tool (wikis, blogs, forums, document sharing, intranet, external website).</t>
  </si>
  <si>
    <t>Social Computing (instant messaging, Enterprise social site, live document sharing, conferencing).</t>
  </si>
  <si>
    <t>Content Management including the main repository for documents and/or records (Office, PDFs, images).</t>
  </si>
  <si>
    <t>BPM, BI,Workflows, connectors, Development (permissions planning, access controls, data integration, custom application platforms).</t>
  </si>
  <si>
    <t>Administration (password management, user controls, role-based authentication, intranet access, document creation controls).</t>
  </si>
  <si>
    <t xml:space="preserve">Please use the drop-down menus to define the audit, governance, and user adoption of your SharePoint deployment. Define which of these common problems is the closest match to the concerns that you have regarding your SharePoint deployment. For enterprises that are at the beginning of a SharePoint deployment, please leave the categories of concern as is. These problems represent the most common issues encountered by Info-Tech clients, based on interviews and surveys. </t>
  </si>
  <si>
    <t>What is the internal audit and compliance level you need to maintain?</t>
  </si>
  <si>
    <t>Which best describes the user adoption in the near term future?</t>
  </si>
  <si>
    <t>Which of these categories is a concern to you regarding your SharePoint deployment. Please answer "Yes" to all that apply (i.e. which of these areas are weaknesses for your organization).</t>
  </si>
  <si>
    <t>The sprawl and complexity of our core systems.</t>
  </si>
  <si>
    <t>The lack of integration between SharePoint and important applications.</t>
  </si>
  <si>
    <t>The workflow and systems permissions.</t>
  </si>
  <si>
    <t>What and where our content is maintained.</t>
  </si>
  <si>
    <t>Connecting external and internal sites and people.</t>
  </si>
  <si>
    <t>Mobile and work-at-home access.</t>
  </si>
  <si>
    <t>Enterprise search and version control.</t>
  </si>
  <si>
    <t>Policy and user buy-in.</t>
  </si>
  <si>
    <t>Enterprise owned social networks.</t>
  </si>
  <si>
    <t>This sheet provides advice based on the profile and needs that you indicated in the previous two sheets. The current example defines the recommendations for a medium sized organization that has regulatory oversight and high SharePoint use. Info-Tech Research Group has observed that many organizations encounter these particular issues. For potential vendors, or deeper descriptions of each category, there are many potential resources, including Sharepointreviews.com.</t>
  </si>
  <si>
    <t>Green boxes are your priority changes for extending SharePoint use.</t>
  </si>
  <si>
    <r>
      <t xml:space="preserve">The </t>
    </r>
    <r>
      <rPr>
        <i/>
        <sz val="12"/>
        <rFont val="Arial"/>
        <family val="2"/>
      </rPr>
      <t>Build a Profile</t>
    </r>
    <r>
      <rPr>
        <sz val="12"/>
        <rFont val="Arial"/>
        <family val="2"/>
      </rPr>
      <t xml:space="preserve"> and </t>
    </r>
    <r>
      <rPr>
        <i/>
        <sz val="12"/>
        <rFont val="Arial"/>
        <family val="2"/>
      </rPr>
      <t>Determine Needs</t>
    </r>
    <r>
      <rPr>
        <sz val="12"/>
        <rFont val="Arial"/>
        <family val="2"/>
      </rPr>
      <t xml:space="preserve"> worksheets that were defined in the previous worksheets were used to provide the custom matrix shown below.</t>
    </r>
  </si>
  <si>
    <t xml:space="preserve"> Third-party solution(s) recommended </t>
  </si>
  <si>
    <t>Enforce the use of metadata, provide a dictionary of terms</t>
  </si>
  <si>
    <t xml:space="preserve"> Monitor help desk for recurring issues </t>
  </si>
  <si>
    <t>Provide greater direct access with hyperlinks</t>
  </si>
  <si>
    <t>Upgrade SharePoint version or third-party vendor based solution</t>
  </si>
  <si>
    <t xml:space="preserve">Limit external website vendors to those with SharePoint integration </t>
  </si>
  <si>
    <t xml:space="preserve">Build stronger taxonomy control </t>
  </si>
  <si>
    <t xml:space="preserve"> End-user Tools </t>
  </si>
  <si>
    <t>Which category best reflects your industry?</t>
  </si>
  <si>
    <t>What is your specific risk profile?</t>
  </si>
  <si>
    <t>How large is your enterprise?</t>
  </si>
  <si>
    <t>What is the geographic distribution?</t>
  </si>
  <si>
    <t>Deploy environment</t>
  </si>
  <si>
    <t>Workflows, Connectors, Development</t>
  </si>
  <si>
    <t>What is your internal audit and compliance level?</t>
  </si>
  <si>
    <t>Is the SharePoint governance sufficient?</t>
  </si>
  <si>
    <t xml:space="preserve">Which of these categories is a concern? </t>
  </si>
  <si>
    <t>The lack of integration between systems.</t>
  </si>
  <si>
    <t>Need to prioritize, based on needs</t>
  </si>
  <si>
    <t>It is also weighted based on which areas are most often mentioned as issues. User issues are the most common complaints (*2) and back-end issues are a close second (1.5). The multiplier is arbitary, it was chosen to differentiate, but not to drastically alter, the weighting.</t>
  </si>
  <si>
    <t>Adoption for user</t>
  </si>
  <si>
    <t>This weighting is used for priority listing</t>
  </si>
  <si>
    <t>Update Backup &amp; Recovery systems</t>
  </si>
  <si>
    <t xml:space="preserve">IT-based administrative control </t>
  </si>
  <si>
    <t>External View</t>
  </si>
  <si>
    <r>
      <rPr>
        <b/>
        <sz val="10"/>
        <rFont val="Arial"/>
        <family val="2"/>
      </rPr>
      <t>Purpose:</t>
    </r>
    <r>
      <rPr>
        <sz val="10"/>
        <rFont val="Arial"/>
        <family val="2"/>
      </rPr>
      <t xml:space="preserve">
This tool is designed to be a guide during the process of choosing which SharePoint functions of the enterprise are key to maximizing the return on the existng SharePoint investment. The matrix is based on a survey conducted among Info-Tech clients about their primary concerns regarding SharePoint deployment. This tool is designed to uncover the common functional issues and rank them based on industry, compliance environment, and SharePoint use. 
Based on these inputs you will receive potential functions that should be further investigated, in terms of their potential to mitigate the challenges that you are facing with SharePoint. The functional categories can also be used to assist in tailoring the advice in the five major problem areas discussed in the solution set.</t>
    </r>
  </si>
  <si>
    <r>
      <t xml:space="preserve">The example shown is of a medium-sized hospital with multiple offices that need to at least be able to view records through SharePoint. See the Mobile case study in the </t>
    </r>
    <r>
      <rPr>
        <i/>
        <sz val="10"/>
        <rFont val="Arial"/>
        <family val="2"/>
      </rPr>
      <t>Extend SharePoint to Overcome Key Challanges</t>
    </r>
    <r>
      <rPr>
        <sz val="10"/>
        <rFont val="Arial"/>
        <family val="2"/>
      </rPr>
      <t xml:space="preserve"> solution set for further information.</t>
    </r>
  </si>
  <si>
    <t>Which category best reflects the industry that your enterprise is in? If you feel that parts of your business belong to multiple industries, please designate your primary focus or source of business documentation that affects SharePoint deployment.</t>
  </si>
  <si>
    <t>Define Your Organization and Its Use of SharePoint</t>
  </si>
  <si>
    <t>Define Your SharePoint Environment and Specific Concerns About SharePoint</t>
  </si>
  <si>
    <t>Recommendations on Which Areas You Need to Prioritize</t>
  </si>
  <si>
    <t>Your Recommendations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</si>
</sst>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
  </numFmts>
  <fonts count="26" x14ac:knownFonts="1">
    <font>
      <sz val="10"/>
      <name val="Arial"/>
    </font>
    <font>
      <b/>
      <sz val="18"/>
      <name val="Arial"/>
      <family val="2"/>
    </font>
    <font>
      <sz val="8"/>
      <name val="Arial"/>
      <family val="2"/>
    </font>
    <font>
      <sz val="10"/>
      <color indexed="9"/>
      <name val="Arial"/>
      <family val="2"/>
    </font>
    <font>
      <sz val="10"/>
      <name val="Arial"/>
      <family val="2"/>
    </font>
    <font>
      <sz val="8"/>
      <color indexed="81"/>
      <name val="Tahoma"/>
      <family val="2"/>
    </font>
    <font>
      <b/>
      <sz val="8"/>
      <color indexed="81"/>
      <name val="Tahoma"/>
      <family val="2"/>
    </font>
    <font>
      <sz val="11"/>
      <name val="Calibri"/>
      <family val="2"/>
    </font>
    <font>
      <sz val="10"/>
      <color rgb="FFFF0000"/>
      <name val="Arial"/>
      <family val="2"/>
    </font>
    <font>
      <sz val="10"/>
      <color rgb="FF92D050"/>
      <name val="Arial"/>
      <family val="2"/>
    </font>
    <font>
      <sz val="10"/>
      <color rgb="FFFFC000"/>
      <name val="Arial"/>
      <family val="2"/>
    </font>
    <font>
      <b/>
      <sz val="12"/>
      <name val="Arial"/>
      <family val="2"/>
    </font>
    <font>
      <sz val="10"/>
      <color theme="0"/>
      <name val="Arial"/>
      <family val="2"/>
    </font>
    <font>
      <sz val="10"/>
      <name val="Arial"/>
      <family val="2"/>
    </font>
    <font>
      <sz val="11"/>
      <color theme="0"/>
      <name val="Calibri"/>
      <family val="2"/>
    </font>
    <font>
      <b/>
      <sz val="16"/>
      <name val="Arial"/>
      <family val="2"/>
    </font>
    <font>
      <sz val="22"/>
      <name val="Arial"/>
      <family val="2"/>
    </font>
    <font>
      <sz val="12"/>
      <name val="Arial"/>
      <family val="2"/>
    </font>
    <font>
      <b/>
      <sz val="12"/>
      <color rgb="FFFFFFFF"/>
      <name val="Arial"/>
      <family val="2"/>
    </font>
    <font>
      <sz val="12"/>
      <color rgb="FF333333"/>
      <name val="Arial"/>
      <family val="2"/>
    </font>
    <font>
      <b/>
      <sz val="12"/>
      <color theme="0"/>
      <name val="Arial"/>
      <family val="2"/>
    </font>
    <font>
      <b/>
      <sz val="10"/>
      <name val="Arial"/>
      <family val="2"/>
    </font>
    <font>
      <sz val="12"/>
      <color rgb="FF333333"/>
      <name val="Arial"/>
      <family val="2"/>
    </font>
    <font>
      <i/>
      <sz val="10"/>
      <name val="Arial"/>
      <family val="2"/>
    </font>
    <font>
      <i/>
      <sz val="12"/>
      <name val="Arial"/>
      <family val="2"/>
    </font>
    <font>
      <sz val="11"/>
      <name val="Calibri"/>
      <family val="2"/>
      <scheme val="minor"/>
    </font>
  </fonts>
  <fills count="16">
    <fill>
      <patternFill patternType="none"/>
    </fill>
    <fill>
      <patternFill patternType="gray125"/>
    </fill>
    <fill>
      <patternFill patternType="solid">
        <fgColor indexed="60"/>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3" tint="-0.249977111117893"/>
        <bgColor indexed="64"/>
      </patternFill>
    </fill>
    <fill>
      <patternFill patternType="solid">
        <fgColor rgb="FF92D050"/>
        <bgColor indexed="64"/>
      </patternFill>
    </fill>
    <fill>
      <patternFill patternType="solid">
        <fgColor rgb="FFD17D08"/>
        <bgColor indexed="64"/>
      </patternFill>
    </fill>
    <fill>
      <patternFill patternType="solid">
        <fgColor rgb="FFCCCED1"/>
        <bgColor indexed="64"/>
      </patternFill>
    </fill>
    <fill>
      <patternFill patternType="solid">
        <fgColor rgb="FFE8E8E9"/>
        <bgColor indexed="64"/>
      </patternFill>
    </fill>
    <fill>
      <patternFill patternType="solid">
        <fgColor rgb="FF647455"/>
        <bgColor indexed="64"/>
      </patternFill>
    </fill>
    <fill>
      <patternFill patternType="solid">
        <fgColor theme="2" tint="-9.9978637043366805E-2"/>
        <bgColor indexed="64"/>
      </patternFill>
    </fill>
    <fill>
      <patternFill patternType="solid">
        <fgColor rgb="FFDDDECE"/>
        <bgColor indexed="64"/>
      </patternFill>
    </fill>
    <fill>
      <patternFill patternType="solid">
        <fgColor rgb="FFD3CB8D"/>
        <bgColor indexed="64"/>
      </patternFill>
    </fill>
    <fill>
      <patternFill patternType="solid">
        <fgColor rgb="FFEEE9B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double">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thin">
        <color indexed="64"/>
      </left>
      <right style="thin">
        <color indexed="64"/>
      </right>
      <top style="thin">
        <color indexed="64"/>
      </top>
      <bottom/>
      <diagonal/>
    </border>
    <border>
      <left/>
      <right/>
      <top style="thin">
        <color theme="0"/>
      </top>
      <bottom/>
      <diagonal/>
    </border>
    <border>
      <left/>
      <right/>
      <top/>
      <bottom style="thin">
        <color theme="0"/>
      </bottom>
      <diagonal/>
    </border>
    <border>
      <left style="thin">
        <color theme="0"/>
      </left>
      <right/>
      <top/>
      <bottom/>
      <diagonal/>
    </border>
    <border>
      <left style="medium">
        <color rgb="FFFFFFFF"/>
      </left>
      <right style="thin">
        <color theme="0"/>
      </right>
      <top style="thin">
        <color theme="0"/>
      </top>
      <bottom style="thin">
        <color theme="0"/>
      </bottom>
      <diagonal/>
    </border>
    <border>
      <left style="medium">
        <color rgb="FFFFFFFF"/>
      </left>
      <right style="medium">
        <color rgb="FFFFFFFF"/>
      </right>
      <top style="thin">
        <color theme="0"/>
      </top>
      <bottom style="thin">
        <color theme="0"/>
      </bottom>
      <diagonal/>
    </border>
    <border>
      <left style="thin">
        <color theme="0"/>
      </left>
      <right style="medium">
        <color rgb="FFFFFFFF"/>
      </right>
      <top style="thin">
        <color theme="0"/>
      </top>
      <bottom style="thin">
        <color theme="0"/>
      </bottom>
      <diagonal/>
    </border>
    <border>
      <left/>
      <right/>
      <top/>
      <bottom style="medium">
        <color rgb="FFFFFFFF"/>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rgb="FFFFFFFF"/>
      </left>
      <right style="medium">
        <color rgb="FFFFFFFF"/>
      </right>
      <top style="medium">
        <color rgb="FFFFFFFF"/>
      </top>
      <bottom/>
      <diagonal/>
    </border>
  </borders>
  <cellStyleXfs count="2">
    <xf numFmtId="0" fontId="0" fillId="0" borderId="0"/>
    <xf numFmtId="9" fontId="13" fillId="0" borderId="0" applyFont="0" applyFill="0" applyBorder="0" applyAlignment="0" applyProtection="0"/>
  </cellStyleXfs>
  <cellXfs count="127">
    <xf numFmtId="0" fontId="0" fillId="0" borderId="0" xfId="0"/>
    <xf numFmtId="0" fontId="1" fillId="0" borderId="0" xfId="0" applyFont="1" applyAlignment="1">
      <alignment vertical="center"/>
    </xf>
    <xf numFmtId="0" fontId="0" fillId="0" borderId="0" xfId="0" applyFill="1"/>
    <xf numFmtId="0" fontId="3" fillId="0" borderId="0" xfId="0" applyFont="1"/>
    <xf numFmtId="0" fontId="4" fillId="0" borderId="0" xfId="0" applyFont="1"/>
    <xf numFmtId="0" fontId="7" fillId="0" borderId="0" xfId="0" applyFont="1"/>
    <xf numFmtId="0" fontId="0" fillId="0" borderId="1" xfId="0" applyBorder="1"/>
    <xf numFmtId="0" fontId="4" fillId="0" borderId="0" xfId="0" applyFont="1" applyFill="1"/>
    <xf numFmtId="0" fontId="0" fillId="0" borderId="3" xfId="0" applyBorder="1"/>
    <xf numFmtId="0" fontId="0" fillId="0" borderId="0" xfId="0" applyBorder="1"/>
    <xf numFmtId="0" fontId="7" fillId="3" borderId="0" xfId="0" applyFont="1" applyFill="1"/>
    <xf numFmtId="0" fontId="7" fillId="0" borderId="0" xfId="0" applyFont="1" applyFill="1" applyBorder="1"/>
    <xf numFmtId="0" fontId="0" fillId="0" borderId="2" xfId="0" applyBorder="1"/>
    <xf numFmtId="0" fontId="4" fillId="0" borderId="0" xfId="0" applyFont="1" applyFill="1" applyBorder="1"/>
    <xf numFmtId="0" fontId="4" fillId="3" borderId="0" xfId="0" applyFont="1" applyFill="1" applyAlignment="1">
      <alignment wrapText="1"/>
    </xf>
    <xf numFmtId="0" fontId="0" fillId="0" borderId="0" xfId="0" applyAlignment="1">
      <alignment wrapText="1"/>
    </xf>
    <xf numFmtId="0" fontId="0" fillId="0" borderId="4" xfId="0" applyBorder="1"/>
    <xf numFmtId="0" fontId="7" fillId="0" borderId="5" xfId="0" applyFont="1" applyBorder="1"/>
    <xf numFmtId="0" fontId="7" fillId="0" borderId="0" xfId="0" applyFont="1" applyAlignment="1">
      <alignment wrapText="1"/>
    </xf>
    <xf numFmtId="0" fontId="0" fillId="0" borderId="0" xfId="0" applyFill="1"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7" fillId="0" borderId="11" xfId="0" applyFont="1" applyBorder="1"/>
    <xf numFmtId="0" fontId="7" fillId="0" borderId="9" xfId="0" applyFont="1" applyBorder="1"/>
    <xf numFmtId="0" fontId="7" fillId="0" borderId="0" xfId="0" applyFont="1" applyBorder="1"/>
    <xf numFmtId="0" fontId="0" fillId="0" borderId="12" xfId="0" applyBorder="1"/>
    <xf numFmtId="0" fontId="0" fillId="0" borderId="13" xfId="0" applyBorder="1"/>
    <xf numFmtId="0" fontId="7" fillId="0" borderId="13" xfId="0" applyFont="1" applyBorder="1"/>
    <xf numFmtId="0" fontId="0" fillId="0" borderId="14" xfId="0" applyBorder="1"/>
    <xf numFmtId="0" fontId="0" fillId="3" borderId="0" xfId="0" applyFill="1"/>
    <xf numFmtId="0" fontId="0" fillId="0" borderId="5" xfId="0" applyBorder="1"/>
    <xf numFmtId="0" fontId="7" fillId="0" borderId="5" xfId="0" applyFont="1" applyFill="1" applyBorder="1"/>
    <xf numFmtId="0" fontId="0" fillId="5" borderId="0" xfId="0" applyFill="1"/>
    <xf numFmtId="0" fontId="7" fillId="5" borderId="0" xfId="0" applyFont="1" applyFill="1"/>
    <xf numFmtId="0" fontId="7" fillId="5" borderId="0" xfId="0" applyFont="1" applyFill="1" applyBorder="1"/>
    <xf numFmtId="0" fontId="0" fillId="4" borderId="0" xfId="0" applyFill="1"/>
    <xf numFmtId="0" fontId="7" fillId="4" borderId="0" xfId="0" applyFont="1" applyFill="1"/>
    <xf numFmtId="0" fontId="7" fillId="4" borderId="0" xfId="0" applyFont="1" applyFill="1" applyBorder="1"/>
    <xf numFmtId="0" fontId="0" fillId="5" borderId="15" xfId="0" applyFill="1" applyBorder="1"/>
    <xf numFmtId="0" fontId="8" fillId="0" borderId="0" xfId="0" applyFont="1"/>
    <xf numFmtId="0" fontId="9" fillId="0" borderId="0" xfId="0" applyFont="1"/>
    <xf numFmtId="0" fontId="10" fillId="0" borderId="0" xfId="0" applyFont="1"/>
    <xf numFmtId="0" fontId="7" fillId="0" borderId="16" xfId="0" applyFont="1" applyFill="1" applyBorder="1"/>
    <xf numFmtId="0" fontId="0" fillId="0" borderId="17" xfId="0" applyBorder="1"/>
    <xf numFmtId="0" fontId="0" fillId="0" borderId="18" xfId="0" applyBorder="1"/>
    <xf numFmtId="0" fontId="14" fillId="0" borderId="0" xfId="0" applyFont="1" applyFill="1" applyBorder="1"/>
    <xf numFmtId="0" fontId="12" fillId="0" borderId="0" xfId="0" applyFont="1"/>
    <xf numFmtId="0" fontId="0" fillId="0" borderId="0" xfId="0" applyFont="1" applyFill="1" applyBorder="1"/>
    <xf numFmtId="2" fontId="0" fillId="0" borderId="0" xfId="1" applyNumberFormat="1" applyFont="1"/>
    <xf numFmtId="2" fontId="0" fillId="0" borderId="0" xfId="0" applyNumberFormat="1"/>
    <xf numFmtId="164" fontId="0" fillId="0" borderId="0" xfId="0" applyNumberFormat="1"/>
    <xf numFmtId="0" fontId="4" fillId="0" borderId="0" xfId="0" applyFont="1" applyBorder="1"/>
    <xf numFmtId="0" fontId="4" fillId="0" borderId="9" xfId="0" applyFont="1" applyBorder="1"/>
    <xf numFmtId="0" fontId="4" fillId="0" borderId="0" xfId="0" applyFont="1" applyFill="1" applyAlignment="1">
      <alignment vertical="center" wrapText="1"/>
    </xf>
    <xf numFmtId="0" fontId="0" fillId="4" borderId="0" xfId="0" applyFill="1" applyBorder="1"/>
    <xf numFmtId="0" fontId="4" fillId="0" borderId="17" xfId="0" applyFont="1" applyBorder="1"/>
    <xf numFmtId="0" fontId="0" fillId="0" borderId="0" xfId="0" applyAlignment="1"/>
    <xf numFmtId="0" fontId="4" fillId="4" borderId="0" xfId="0" applyFont="1" applyFill="1" applyAlignment="1">
      <alignment horizontal="left" vertical="center" wrapText="1"/>
    </xf>
    <xf numFmtId="0" fontId="16" fillId="0" borderId="0" xfId="0" applyFont="1" applyFill="1"/>
    <xf numFmtId="0" fontId="17" fillId="4" borderId="0" xfId="0" applyFont="1" applyFill="1" applyAlignment="1">
      <alignment vertical="top" wrapText="1"/>
    </xf>
    <xf numFmtId="0" fontId="17" fillId="4" borderId="0" xfId="0" applyFont="1" applyFill="1" applyAlignment="1">
      <alignment vertical="center" wrapText="1"/>
    </xf>
    <xf numFmtId="0" fontId="17" fillId="4" borderId="0" xfId="0" applyFont="1" applyFill="1" applyAlignment="1"/>
    <xf numFmtId="0" fontId="0" fillId="0" borderId="0" xfId="0" applyFill="1" applyAlignment="1">
      <alignment vertical="center" wrapText="1"/>
    </xf>
    <xf numFmtId="0" fontId="0" fillId="0" borderId="0" xfId="0" applyNumberFormat="1" applyFill="1" applyAlignment="1">
      <alignment vertical="center" wrapText="1"/>
    </xf>
    <xf numFmtId="0" fontId="19" fillId="0" borderId="21" xfId="0" applyFont="1" applyBorder="1" applyAlignment="1">
      <alignment vertical="top" wrapText="1"/>
    </xf>
    <xf numFmtId="0" fontId="19" fillId="0" borderId="21" xfId="0" applyFont="1" applyFill="1" applyBorder="1" applyAlignment="1">
      <alignment horizontal="left" vertical="top" wrapText="1" readingOrder="1"/>
    </xf>
    <xf numFmtId="0" fontId="19" fillId="0" borderId="21" xfId="0" applyFont="1" applyFill="1" applyBorder="1" applyAlignment="1">
      <alignment vertical="top" wrapText="1"/>
    </xf>
    <xf numFmtId="0" fontId="4" fillId="4" borderId="0" xfId="0" applyFont="1" applyFill="1" applyBorder="1" applyAlignment="1">
      <alignment horizontal="right" vertical="center"/>
    </xf>
    <xf numFmtId="0" fontId="0" fillId="4" borderId="0" xfId="0" applyFill="1" applyAlignment="1">
      <alignment vertical="top" wrapText="1"/>
    </xf>
    <xf numFmtId="0" fontId="19" fillId="4" borderId="0" xfId="0" applyFont="1" applyFill="1" applyBorder="1" applyAlignment="1">
      <alignment vertical="top" wrapText="1"/>
    </xf>
    <xf numFmtId="0" fontId="19" fillId="4" borderId="0" xfId="0" applyFont="1" applyFill="1" applyBorder="1" applyAlignment="1">
      <alignment horizontal="left" vertical="top" wrapText="1" readingOrder="1"/>
    </xf>
    <xf numFmtId="0" fontId="19" fillId="4" borderId="23" xfId="0" applyFont="1" applyFill="1" applyBorder="1" applyAlignment="1">
      <alignment horizontal="left" vertical="top" wrapText="1" readingOrder="1"/>
    </xf>
    <xf numFmtId="0" fontId="19" fillId="4" borderId="24" xfId="0" applyFont="1" applyFill="1" applyBorder="1" applyAlignment="1">
      <alignment horizontal="left" vertical="top" wrapText="1" readingOrder="1"/>
    </xf>
    <xf numFmtId="0" fontId="0" fillId="4" borderId="25" xfId="0" applyFill="1" applyBorder="1"/>
    <xf numFmtId="0" fontId="0" fillId="4" borderId="0" xfId="0" applyFill="1" applyAlignment="1"/>
    <xf numFmtId="0" fontId="20" fillId="11" borderId="1" xfId="0" applyNumberFormat="1" applyFont="1" applyFill="1" applyBorder="1" applyAlignment="1">
      <alignment horizontal="left" vertical="center" wrapText="1"/>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12" borderId="1" xfId="0" applyFont="1" applyFill="1" applyBorder="1" applyAlignment="1">
      <alignment vertical="center" wrapText="1"/>
    </xf>
    <xf numFmtId="0" fontId="4" fillId="3" borderId="1" xfId="0" applyFont="1" applyFill="1" applyBorder="1"/>
    <xf numFmtId="0" fontId="4" fillId="12" borderId="1" xfId="0" applyFont="1" applyFill="1" applyBorder="1" applyAlignment="1">
      <alignment horizontal="center" vertical="center"/>
    </xf>
    <xf numFmtId="0" fontId="4" fillId="0" borderId="0" xfId="0" applyNumberFormat="1" applyFont="1" applyAlignment="1">
      <alignment vertical="center" wrapText="1"/>
    </xf>
    <xf numFmtId="0" fontId="4" fillId="0" borderId="0" xfId="0" applyFont="1" applyFill="1" applyAlignment="1">
      <alignment vertical="center"/>
    </xf>
    <xf numFmtId="0" fontId="0" fillId="0" borderId="0" xfId="0" applyAlignment="1">
      <alignment vertical="center"/>
    </xf>
    <xf numFmtId="0" fontId="22" fillId="9" borderId="20" xfId="0" applyFont="1" applyFill="1" applyBorder="1" applyAlignment="1">
      <alignment horizontal="center" vertical="center" wrapText="1" readingOrder="1"/>
    </xf>
    <xf numFmtId="0" fontId="22" fillId="10" borderId="21" xfId="0" applyFont="1" applyFill="1" applyBorder="1" applyAlignment="1">
      <alignment horizontal="center" vertical="center" wrapText="1" readingOrder="1"/>
    </xf>
    <xf numFmtId="0" fontId="22" fillId="9" borderId="21" xfId="0" applyFont="1" applyFill="1" applyBorder="1" applyAlignment="1">
      <alignment horizontal="center" vertical="center" wrapText="1" readingOrder="1"/>
    </xf>
    <xf numFmtId="0" fontId="19" fillId="4" borderId="21" xfId="0" applyFont="1" applyFill="1" applyBorder="1" applyAlignment="1">
      <alignment horizontal="center" vertical="center" wrapText="1" readingOrder="1"/>
    </xf>
    <xf numFmtId="0" fontId="0" fillId="2" borderId="31" xfId="0" applyFill="1" applyBorder="1"/>
    <xf numFmtId="0" fontId="1" fillId="2" borderId="32" xfId="0" applyFont="1" applyFill="1" applyBorder="1" applyAlignment="1">
      <alignment vertical="center"/>
    </xf>
    <xf numFmtId="0" fontId="20" fillId="11" borderId="22" xfId="0" applyNumberFormat="1" applyFont="1" applyFill="1" applyBorder="1" applyAlignment="1">
      <alignment horizontal="left" vertical="center" wrapText="1"/>
    </xf>
    <xf numFmtId="0" fontId="4" fillId="0" borderId="1" xfId="0" applyFont="1" applyFill="1" applyBorder="1" applyAlignment="1">
      <alignment horizontal="center" vertical="center"/>
    </xf>
    <xf numFmtId="0" fontId="4" fillId="14" borderId="1" xfId="0" applyFont="1" applyFill="1" applyBorder="1" applyAlignment="1">
      <alignment vertical="center" wrapText="1"/>
    </xf>
    <xf numFmtId="0" fontId="4" fillId="14" borderId="1" xfId="0" applyFont="1" applyFill="1" applyBorder="1" applyAlignment="1">
      <alignment vertical="center"/>
    </xf>
    <xf numFmtId="0" fontId="4" fillId="15" borderId="1" xfId="0" applyFont="1" applyFill="1" applyBorder="1" applyAlignment="1">
      <alignment vertical="center" wrapText="1"/>
    </xf>
    <xf numFmtId="0" fontId="4" fillId="15" borderId="1" xfId="0" applyFont="1" applyFill="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0" fillId="0" borderId="2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xf>
    <xf numFmtId="0" fontId="0" fillId="2" borderId="15" xfId="0" applyFill="1" applyBorder="1"/>
    <xf numFmtId="0" fontId="18" fillId="8" borderId="28" xfId="0" applyFont="1" applyFill="1" applyBorder="1" applyAlignment="1">
      <alignment horizontal="center" vertical="center" wrapText="1" readingOrder="1"/>
    </xf>
    <xf numFmtId="0" fontId="18" fillId="8" borderId="27" xfId="0" applyFont="1" applyFill="1" applyBorder="1" applyAlignment="1">
      <alignment horizontal="center" vertical="center" wrapText="1" readingOrder="1"/>
    </xf>
    <xf numFmtId="0" fontId="18" fillId="8" borderId="26" xfId="0" applyFont="1" applyFill="1" applyBorder="1" applyAlignment="1">
      <alignment horizontal="center" vertical="center" wrapText="1" readingOrder="1"/>
    </xf>
    <xf numFmtId="0" fontId="4" fillId="3" borderId="1" xfId="0" applyFont="1" applyFill="1" applyBorder="1" applyAlignment="1">
      <alignment horizontal="center" vertical="center" wrapText="1"/>
    </xf>
    <xf numFmtId="0" fontId="18" fillId="8" borderId="34" xfId="0" applyFont="1" applyFill="1" applyBorder="1" applyAlignment="1">
      <alignment horizontal="center" vertical="center" wrapText="1" readingOrder="1"/>
    </xf>
    <xf numFmtId="0" fontId="12" fillId="6" borderId="1" xfId="0" applyFont="1" applyFill="1" applyBorder="1" applyAlignment="1">
      <alignment horizontal="center" vertical="center" wrapText="1"/>
    </xf>
    <xf numFmtId="0" fontId="11" fillId="7" borderId="1" xfId="0" applyFont="1" applyFill="1" applyBorder="1" applyAlignment="1">
      <alignment horizontal="left" vertical="center" wrapText="1"/>
    </xf>
    <xf numFmtId="0" fontId="25" fillId="0" borderId="0" xfId="0" applyFont="1"/>
    <xf numFmtId="0" fontId="4" fillId="0" borderId="2" xfId="0" applyFont="1" applyBorder="1"/>
    <xf numFmtId="0" fontId="18" fillId="8" borderId="19" xfId="0" applyFont="1" applyFill="1" applyBorder="1" applyAlignment="1">
      <alignment horizontal="center" vertical="center" wrapText="1" readingOrder="1"/>
    </xf>
    <xf numFmtId="0" fontId="4" fillId="0" borderId="0" xfId="0" applyNumberFormat="1" applyFont="1" applyFill="1" applyAlignment="1">
      <alignment horizontal="center" vertical="center" wrapText="1"/>
    </xf>
    <xf numFmtId="0" fontId="4" fillId="13" borderId="0" xfId="0" applyFont="1" applyFill="1" applyAlignment="1">
      <alignment horizontal="left" vertical="center" wrapText="1"/>
    </xf>
    <xf numFmtId="0" fontId="4" fillId="0" borderId="0" xfId="0" applyNumberFormat="1" applyFont="1" applyAlignment="1">
      <alignment horizontal="left" vertical="center" wrapText="1"/>
    </xf>
    <xf numFmtId="0" fontId="4" fillId="0" borderId="29" xfId="0" applyFont="1" applyBorder="1" applyAlignment="1">
      <alignment horizontal="center" vertical="center" wrapText="1"/>
    </xf>
    <xf numFmtId="0" fontId="4" fillId="0" borderId="0" xfId="0" applyFont="1" applyFill="1" applyAlignment="1">
      <alignment horizontal="left" vertical="center" wrapText="1"/>
    </xf>
    <xf numFmtId="0" fontId="4" fillId="0" borderId="0" xfId="0" applyNumberFormat="1" applyFont="1" applyFill="1" applyAlignment="1">
      <alignment horizontal="left" wrapText="1"/>
    </xf>
    <xf numFmtId="0" fontId="1" fillId="2" borderId="1" xfId="0" applyFont="1" applyFill="1" applyBorder="1" applyAlignment="1">
      <alignment horizontal="left" vertical="center" wrapText="1"/>
    </xf>
    <xf numFmtId="0" fontId="0" fillId="4" borderId="0" xfId="0" applyFill="1" applyAlignment="1">
      <alignment horizontal="center"/>
    </xf>
    <xf numFmtId="0" fontId="11" fillId="4" borderId="0" xfId="0" applyFont="1" applyFill="1" applyAlignment="1">
      <alignment horizontal="left" vertical="center" wrapText="1"/>
    </xf>
    <xf numFmtId="0" fontId="17" fillId="0" borderId="33" xfId="0" applyFont="1" applyFill="1" applyBorder="1" applyAlignment="1">
      <alignment horizontal="left" vertical="center" wrapText="1"/>
    </xf>
    <xf numFmtId="0" fontId="4" fillId="0" borderId="0" xfId="0" applyFont="1" applyAlignment="1">
      <alignment horizontal="center" vertical="center" wrapText="1"/>
    </xf>
  </cellXfs>
  <cellStyles count="2">
    <cellStyle name="Normal" xfId="0" builtinId="0"/>
    <cellStyle name="Percent" xfId="1" builtinId="5"/>
  </cellStyles>
  <dxfs count="15">
    <dxf>
      <fill>
        <patternFill>
          <bgColor rgb="FF92D050"/>
        </patternFill>
      </fill>
    </dxf>
    <dxf>
      <font>
        <b val="0"/>
        <i/>
      </font>
      <fill>
        <patternFill>
          <bgColor rgb="FF92D050"/>
        </patternFill>
      </fill>
    </dxf>
    <dxf>
      <font>
        <b/>
        <i val="0"/>
      </font>
      <numFmt numFmtId="0" formatCode="General"/>
      <fill>
        <patternFill>
          <bgColor rgb="FFFF0000"/>
        </patternFill>
      </fill>
    </dxf>
    <dxf>
      <border diagonalUp="0" diagonalDown="0" outline="0">
        <left/>
        <right/>
        <top/>
        <bottom/>
      </border>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ont>
        <color auto="1"/>
      </font>
      <fill>
        <patternFill>
          <bgColor rgb="FF92D0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6E7455"/>
      <rgbColor rgb="00FFFFFF"/>
      <rgbColor rgb="00FFFFFF"/>
      <rgbColor rgb="00FFFFFF"/>
      <rgbColor rgb="00FFFFFF"/>
      <rgbColor rgb="00FFFFFF"/>
      <rgbColor rgb="00FFFFFF"/>
      <rgbColor rgb="00FFFFFF"/>
      <rgbColor rgb="00FFFFFF"/>
      <rgbColor rgb="00FFFFFF"/>
      <rgbColor rgb="00B6623D"/>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979B80"/>
      <rgbColor rgb="00FFFFFF"/>
      <rgbColor rgb="00EEE9B2"/>
      <rgbColor rgb="00DDDECE"/>
      <rgbColor rgb="00D3CB8D"/>
      <rgbColor rgb="00FFFFFF"/>
      <rgbColor rgb="00FFFFFF"/>
      <rgbColor rgb="00FFFFFF"/>
    </indexedColors>
    <mruColors>
      <color rgb="FFD3CB8D"/>
      <color rgb="FFEEE9B2"/>
      <color rgb="FF99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0</xdr:rowOff>
    </xdr:from>
    <xdr:to>
      <xdr:col>7</xdr:col>
      <xdr:colOff>495301</xdr:colOff>
      <xdr:row>0</xdr:row>
      <xdr:rowOff>681703</xdr:rowOff>
    </xdr:to>
    <xdr:pic>
      <xdr:nvPicPr>
        <xdr:cNvPr id="3" name="Picture 2" descr="excel-header-ITRG.jpg"/>
        <xdr:cNvPicPr>
          <a:picLocks noChangeAspect="1"/>
        </xdr:cNvPicPr>
      </xdr:nvPicPr>
      <xdr:blipFill>
        <a:blip xmlns:r="http://schemas.openxmlformats.org/officeDocument/2006/relationships" r:embed="rId1" cstate="print"/>
        <a:srcRect/>
        <a:stretch>
          <a:fillRect/>
        </a:stretch>
      </xdr:blipFill>
      <xdr:spPr bwMode="auto">
        <a:xfrm>
          <a:off x="180975" y="0"/>
          <a:ext cx="7677151" cy="68170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638175</xdr:colOff>
      <xdr:row>18</xdr:row>
      <xdr:rowOff>9525</xdr:rowOff>
    </xdr:from>
    <xdr:to>
      <xdr:col>5</xdr:col>
      <xdr:colOff>1200150</xdr:colOff>
      <xdr:row>23</xdr:row>
      <xdr:rowOff>9525</xdr:rowOff>
    </xdr:to>
    <xdr:sp macro="" textlink="">
      <xdr:nvSpPr>
        <xdr:cNvPr id="2" name="Down Arrow 1"/>
        <xdr:cNvSpPr/>
      </xdr:nvSpPr>
      <xdr:spPr>
        <a:xfrm>
          <a:off x="8020050" y="5474494"/>
          <a:ext cx="561975" cy="976312"/>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wsDr>
</file>

<file path=xl/tables/table1.xml><?xml version="1.0" encoding="utf-8"?>
<table xmlns="http://schemas.openxmlformats.org/spreadsheetml/2006/main" id="1" name="Table1" displayName="Table1" ref="T37:U47" totalsRowCount="1">
  <autoFilter ref="T37:U46"/>
  <tableColumns count="2">
    <tableColumn id="1" name="Score" totalsRowFunction="custom" totalsRowDxfId="3">
      <totalsRowFormula>RANK(X28,T27:X28)</totalsRowFormula>
    </tableColumn>
    <tableColumn id="2" name="text from matrix" totalsRowFunction="custom">
      <totalsRowFormula>IF(T47&lt;=3,I30,0)</totalsRow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Q11"/>
  <sheetViews>
    <sheetView showGridLines="0" tabSelected="1" workbookViewId="0">
      <selection activeCell="A60" sqref="A60"/>
    </sheetView>
  </sheetViews>
  <sheetFormatPr defaultRowHeight="12.75" x14ac:dyDescent="0.2"/>
  <cols>
    <col min="1" max="1" width="2.85546875" customWidth="1"/>
    <col min="2" max="2" width="9.140625" customWidth="1"/>
    <col min="3" max="3" width="19" customWidth="1"/>
    <col min="4" max="4" width="19.42578125" customWidth="1"/>
    <col min="5" max="5" width="21.28515625" customWidth="1"/>
    <col min="6" max="6" width="20.5703125" customWidth="1"/>
    <col min="7" max="7" width="18.140625" customWidth="1"/>
    <col min="11" max="11" width="11" customWidth="1"/>
  </cols>
  <sheetData>
    <row r="1" spans="2:17" ht="71.25" customHeight="1" x14ac:dyDescent="0.2"/>
    <row r="2" spans="2:17" ht="33.75" customHeight="1" x14ac:dyDescent="0.2">
      <c r="B2" s="1" t="s">
        <v>241</v>
      </c>
      <c r="E2" s="3"/>
    </row>
    <row r="3" spans="2:17" ht="135" customHeight="1" x14ac:dyDescent="0.2">
      <c r="B3" s="117" t="s">
        <v>311</v>
      </c>
      <c r="C3" s="117"/>
      <c r="D3" s="117"/>
      <c r="E3" s="117"/>
      <c r="F3" s="117"/>
      <c r="G3" s="117"/>
      <c r="H3" s="117"/>
      <c r="I3" s="85"/>
      <c r="J3" s="85"/>
      <c r="K3" s="85"/>
      <c r="L3" s="56"/>
      <c r="M3" s="56"/>
      <c r="N3" s="56"/>
      <c r="O3" s="65"/>
      <c r="P3" s="2"/>
      <c r="Q3" s="2"/>
    </row>
    <row r="4" spans="2:17" ht="12.75" customHeight="1" x14ac:dyDescent="0.2">
      <c r="B4" s="116"/>
      <c r="C4" s="116"/>
      <c r="D4" s="116"/>
      <c r="E4" s="116"/>
      <c r="F4" s="116"/>
      <c r="G4" s="116"/>
      <c r="H4" s="116"/>
      <c r="I4" s="116"/>
      <c r="J4" s="116"/>
      <c r="K4" s="116"/>
      <c r="L4" s="116"/>
      <c r="M4" s="116"/>
      <c r="N4" s="116"/>
      <c r="O4" s="66"/>
    </row>
    <row r="5" spans="2:17" s="86" customFormat="1" ht="63.75" customHeight="1" thickBot="1" x14ac:dyDescent="0.25">
      <c r="C5" s="119" t="s">
        <v>244</v>
      </c>
      <c r="D5" s="119"/>
      <c r="E5" s="119"/>
      <c r="F5" s="119"/>
      <c r="G5" s="119"/>
    </row>
    <row r="6" spans="2:17" ht="36.75" customHeight="1" thickBot="1" x14ac:dyDescent="0.25">
      <c r="B6" s="4"/>
      <c r="C6" s="115" t="s">
        <v>5</v>
      </c>
      <c r="D6" s="115" t="s">
        <v>229</v>
      </c>
      <c r="E6" s="115" t="s">
        <v>11</v>
      </c>
      <c r="F6" s="115" t="s">
        <v>230</v>
      </c>
      <c r="G6" s="115" t="s">
        <v>199</v>
      </c>
    </row>
    <row r="7" spans="2:17" ht="38.25" customHeight="1" thickTop="1" thickBot="1" x14ac:dyDescent="0.25">
      <c r="B7" s="4"/>
      <c r="C7" s="87" t="s">
        <v>242</v>
      </c>
      <c r="D7" s="87" t="s">
        <v>249</v>
      </c>
      <c r="E7" s="87" t="s">
        <v>250</v>
      </c>
      <c r="F7" s="87" t="s">
        <v>253</v>
      </c>
      <c r="G7" s="87" t="s">
        <v>255</v>
      </c>
    </row>
    <row r="8" spans="2:17" ht="37.5" customHeight="1" thickBot="1" x14ac:dyDescent="0.25">
      <c r="B8" s="4"/>
      <c r="C8" s="88" t="s">
        <v>245</v>
      </c>
      <c r="D8" s="88" t="s">
        <v>248</v>
      </c>
      <c r="E8" s="88" t="s">
        <v>251</v>
      </c>
      <c r="F8" s="88" t="s">
        <v>254</v>
      </c>
      <c r="G8" s="88" t="s">
        <v>256</v>
      </c>
    </row>
    <row r="9" spans="2:17" ht="39.75" customHeight="1" thickBot="1" x14ac:dyDescent="0.25">
      <c r="B9" s="4"/>
      <c r="C9" s="89" t="s">
        <v>246</v>
      </c>
      <c r="D9" s="89" t="s">
        <v>247</v>
      </c>
      <c r="E9" s="89" t="s">
        <v>252</v>
      </c>
      <c r="F9" s="89" t="s">
        <v>176</v>
      </c>
      <c r="G9" s="90" t="s">
        <v>231</v>
      </c>
    </row>
    <row r="10" spans="2:17" ht="15.75" thickBot="1" x14ac:dyDescent="0.25">
      <c r="C10" s="67"/>
      <c r="D10" s="67"/>
      <c r="E10" s="68"/>
      <c r="F10" s="69"/>
      <c r="G10" s="67"/>
    </row>
    <row r="11" spans="2:17" ht="75" customHeight="1" x14ac:dyDescent="0.2">
      <c r="B11" s="118" t="s">
        <v>243</v>
      </c>
      <c r="C11" s="118"/>
      <c r="D11" s="118"/>
      <c r="E11" s="118"/>
      <c r="F11" s="118"/>
      <c r="G11" s="118"/>
      <c r="H11" s="118"/>
      <c r="I11" s="84"/>
      <c r="J11" s="84"/>
      <c r="K11" s="84"/>
      <c r="L11" s="84"/>
      <c r="M11" s="84"/>
      <c r="N11" s="84"/>
    </row>
  </sheetData>
  <mergeCells count="4">
    <mergeCell ref="B4:N4"/>
    <mergeCell ref="B3:H3"/>
    <mergeCell ref="B11:H11"/>
    <mergeCell ref="C5:G5"/>
  </mergeCells>
  <phoneticPr fontId="2" type="noConversion"/>
  <pageMargins left="0.75" right="0.75" top="1" bottom="1" header="0.5" footer="0.5"/>
  <pageSetup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V29"/>
  <sheetViews>
    <sheetView showGridLines="0" zoomScaleNormal="100" workbookViewId="0">
      <selection activeCell="C6" sqref="C6"/>
    </sheetView>
  </sheetViews>
  <sheetFormatPr defaultRowHeight="12.75" x14ac:dyDescent="0.2"/>
  <cols>
    <col min="1" max="1" width="2.85546875" customWidth="1"/>
    <col min="2" max="2" width="108.5703125" customWidth="1"/>
    <col min="3" max="3" width="34.42578125" customWidth="1"/>
    <col min="14" max="14" width="0" hidden="1" customWidth="1"/>
    <col min="15" max="15" width="24.28515625" hidden="1" customWidth="1"/>
    <col min="16" max="17" width="0" hidden="1" customWidth="1"/>
    <col min="18" max="18" width="30.140625" hidden="1" customWidth="1"/>
    <col min="19" max="19" width="22.28515625" hidden="1" customWidth="1"/>
  </cols>
  <sheetData>
    <row r="1" spans="2:22" ht="15" customHeight="1" x14ac:dyDescent="0.2">
      <c r="O1" t="s">
        <v>34</v>
      </c>
    </row>
    <row r="2" spans="2:22" ht="33.75" customHeight="1" x14ac:dyDescent="0.2">
      <c r="B2" s="92" t="s">
        <v>314</v>
      </c>
      <c r="C2" s="91"/>
      <c r="D2" s="2"/>
      <c r="E2" s="2"/>
      <c r="F2" s="2"/>
      <c r="G2" s="2"/>
      <c r="H2" s="2"/>
      <c r="I2" s="2"/>
      <c r="J2" s="2"/>
      <c r="K2" s="2"/>
      <c r="L2" s="2"/>
      <c r="M2" s="2"/>
      <c r="N2" s="2"/>
      <c r="P2" s="2"/>
      <c r="Q2" s="2"/>
    </row>
    <row r="3" spans="2:22" ht="34.5" customHeight="1" x14ac:dyDescent="0.2">
      <c r="B3" s="121" t="s">
        <v>312</v>
      </c>
      <c r="C3" s="121"/>
      <c r="D3" s="2"/>
      <c r="E3" s="2"/>
      <c r="F3" s="2"/>
      <c r="G3" s="2"/>
      <c r="H3" s="2"/>
      <c r="I3" s="2"/>
      <c r="J3" s="2"/>
      <c r="K3" s="2"/>
      <c r="L3" s="2"/>
      <c r="M3" s="2"/>
      <c r="N3" s="2"/>
      <c r="P3" s="2"/>
      <c r="Q3" s="2"/>
    </row>
    <row r="4" spans="2:22" ht="34.5" customHeight="1" x14ac:dyDescent="0.2">
      <c r="B4" s="120" t="s">
        <v>258</v>
      </c>
      <c r="C4" s="120"/>
      <c r="O4" t="s">
        <v>35</v>
      </c>
      <c r="P4" t="s">
        <v>36</v>
      </c>
      <c r="Q4" t="s">
        <v>37</v>
      </c>
      <c r="R4" t="s">
        <v>38</v>
      </c>
      <c r="S4" t="s">
        <v>39</v>
      </c>
    </row>
    <row r="5" spans="2:22" ht="21" customHeight="1" x14ac:dyDescent="0.2">
      <c r="B5" s="78" t="s">
        <v>238</v>
      </c>
      <c r="C5" s="93" t="s">
        <v>239</v>
      </c>
    </row>
    <row r="6" spans="2:22" ht="30" customHeight="1" x14ac:dyDescent="0.2">
      <c r="B6" s="95" t="s">
        <v>313</v>
      </c>
      <c r="C6" s="94" t="s">
        <v>27</v>
      </c>
      <c r="F6" s="7"/>
      <c r="O6" t="s">
        <v>22</v>
      </c>
      <c r="P6" t="s">
        <v>31</v>
      </c>
      <c r="Q6" t="s">
        <v>40</v>
      </c>
      <c r="R6" t="s">
        <v>44</v>
      </c>
      <c r="S6" s="15" t="s">
        <v>49</v>
      </c>
      <c r="V6" s="15" t="s">
        <v>51</v>
      </c>
    </row>
    <row r="7" spans="2:22" ht="30" customHeight="1" x14ac:dyDescent="0.2">
      <c r="B7" s="95" t="s">
        <v>117</v>
      </c>
      <c r="C7" s="79" t="s">
        <v>220</v>
      </c>
      <c r="O7" t="s">
        <v>23</v>
      </c>
      <c r="P7" s="4" t="s">
        <v>220</v>
      </c>
      <c r="Q7" t="s">
        <v>41</v>
      </c>
      <c r="R7" s="4" t="s">
        <v>189</v>
      </c>
      <c r="S7" s="15" t="s">
        <v>119</v>
      </c>
    </row>
    <row r="8" spans="2:22" ht="30" customHeight="1" x14ac:dyDescent="0.2">
      <c r="B8" s="96" t="s">
        <v>257</v>
      </c>
      <c r="C8" s="80" t="s">
        <v>41</v>
      </c>
      <c r="O8" t="s">
        <v>24</v>
      </c>
      <c r="P8" s="4" t="s">
        <v>18</v>
      </c>
      <c r="Q8" t="s">
        <v>42</v>
      </c>
      <c r="R8" s="4" t="s">
        <v>190</v>
      </c>
      <c r="S8" t="s">
        <v>52</v>
      </c>
    </row>
    <row r="9" spans="2:22" ht="30" customHeight="1" x14ac:dyDescent="0.2">
      <c r="B9" s="96" t="s">
        <v>118</v>
      </c>
      <c r="C9" s="80" t="s">
        <v>189</v>
      </c>
      <c r="O9" t="s">
        <v>25</v>
      </c>
      <c r="Q9" t="s">
        <v>43</v>
      </c>
      <c r="R9" s="4" t="s">
        <v>191</v>
      </c>
      <c r="S9" s="15" t="s">
        <v>120</v>
      </c>
    </row>
    <row r="10" spans="2:22" ht="30" customHeight="1" x14ac:dyDescent="0.2">
      <c r="B10" s="96" t="s">
        <v>259</v>
      </c>
      <c r="C10" s="80" t="s">
        <v>49</v>
      </c>
      <c r="O10" t="s">
        <v>26</v>
      </c>
      <c r="R10" t="s">
        <v>48</v>
      </c>
      <c r="S10" t="s">
        <v>50</v>
      </c>
    </row>
    <row r="11" spans="2:22" hidden="1" x14ac:dyDescent="0.2">
      <c r="B11" s="4"/>
      <c r="C11" s="54"/>
      <c r="O11" t="s">
        <v>27</v>
      </c>
    </row>
    <row r="12" spans="2:22" ht="48" customHeight="1" x14ac:dyDescent="0.2">
      <c r="B12" s="97" t="s">
        <v>260</v>
      </c>
      <c r="C12" s="98" t="s">
        <v>12</v>
      </c>
      <c r="O12" t="s">
        <v>28</v>
      </c>
    </row>
    <row r="13" spans="2:22" ht="17.25" customHeight="1" x14ac:dyDescent="0.2">
      <c r="B13" s="96" t="s">
        <v>15</v>
      </c>
      <c r="C13" s="80" t="s">
        <v>53</v>
      </c>
      <c r="O13" t="s">
        <v>29</v>
      </c>
    </row>
    <row r="14" spans="2:22" ht="17.25" customHeight="1" x14ac:dyDescent="0.2">
      <c r="B14" s="96" t="s">
        <v>14</v>
      </c>
      <c r="C14" s="80" t="s">
        <v>54</v>
      </c>
      <c r="O14" t="s">
        <v>30</v>
      </c>
    </row>
    <row r="15" spans="2:22" ht="17.25" customHeight="1" x14ac:dyDescent="0.2">
      <c r="B15" s="96" t="s">
        <v>16</v>
      </c>
      <c r="C15" s="80" t="s">
        <v>54</v>
      </c>
    </row>
    <row r="16" spans="2:22" ht="15" customHeight="1" x14ac:dyDescent="0.2">
      <c r="B16" s="96" t="s">
        <v>17</v>
      </c>
      <c r="C16" s="80" t="s">
        <v>53</v>
      </c>
    </row>
    <row r="17" spans="2:15" hidden="1" x14ac:dyDescent="0.2">
      <c r="B17" s="82"/>
      <c r="C17" s="99"/>
    </row>
    <row r="18" spans="2:15" ht="45.75" customHeight="1" x14ac:dyDescent="0.2">
      <c r="B18" s="97" t="s">
        <v>261</v>
      </c>
      <c r="C18" s="98" t="s">
        <v>12</v>
      </c>
    </row>
    <row r="19" spans="2:15" ht="25.5" customHeight="1" x14ac:dyDescent="0.2">
      <c r="B19" s="95" t="s">
        <v>267</v>
      </c>
      <c r="C19" s="100" t="s">
        <v>54</v>
      </c>
      <c r="F19" s="2"/>
    </row>
    <row r="20" spans="2:15" ht="25.5" customHeight="1" x14ac:dyDescent="0.2">
      <c r="B20" s="96" t="s">
        <v>262</v>
      </c>
      <c r="C20" s="100" t="s">
        <v>54</v>
      </c>
    </row>
    <row r="21" spans="2:15" ht="25.5" customHeight="1" x14ac:dyDescent="0.2">
      <c r="B21" s="96" t="s">
        <v>263</v>
      </c>
      <c r="C21" s="100" t="s">
        <v>54</v>
      </c>
    </row>
    <row r="22" spans="2:15" ht="25.5" customHeight="1" x14ac:dyDescent="0.2">
      <c r="B22" s="96" t="s">
        <v>264</v>
      </c>
      <c r="C22" s="100" t="s">
        <v>54</v>
      </c>
      <c r="O22" t="s">
        <v>53</v>
      </c>
    </row>
    <row r="23" spans="2:15" ht="25.5" customHeight="1" x14ac:dyDescent="0.2">
      <c r="B23" s="96" t="s">
        <v>265</v>
      </c>
      <c r="C23" s="100" t="s">
        <v>54</v>
      </c>
      <c r="O23" t="s">
        <v>54</v>
      </c>
    </row>
    <row r="24" spans="2:15" ht="25.5" customHeight="1" x14ac:dyDescent="0.2">
      <c r="B24" s="96" t="s">
        <v>266</v>
      </c>
      <c r="C24" s="100" t="s">
        <v>54</v>
      </c>
    </row>
    <row r="25" spans="2:15" ht="25.5" customHeight="1" x14ac:dyDescent="0.2">
      <c r="B25" s="95" t="s">
        <v>268</v>
      </c>
      <c r="C25" s="100" t="s">
        <v>53</v>
      </c>
    </row>
    <row r="26" spans="2:15" ht="25.5" customHeight="1" x14ac:dyDescent="0.2">
      <c r="B26" s="95" t="s">
        <v>269</v>
      </c>
      <c r="C26" s="100" t="s">
        <v>53</v>
      </c>
    </row>
    <row r="29" spans="2:15" x14ac:dyDescent="0.2">
      <c r="B29" s="15"/>
    </row>
  </sheetData>
  <dataConsolidate>
    <dataRefs count="1">
      <dataRef ref="B15:B23" sheet="Profile CALC"/>
    </dataRefs>
  </dataConsolidate>
  <mergeCells count="2">
    <mergeCell ref="B4:C4"/>
    <mergeCell ref="B3:C3"/>
  </mergeCells>
  <dataValidations count="6">
    <dataValidation type="list" allowBlank="1" showInputMessage="1" showErrorMessage="1" sqref="C6">
      <formula1>$O$6:$O$14</formula1>
    </dataValidation>
    <dataValidation type="list" allowBlank="1" showInputMessage="1" showErrorMessage="1" sqref="C7">
      <formula1>$P$6:$P$8</formula1>
    </dataValidation>
    <dataValidation type="list" allowBlank="1" showInputMessage="1" showErrorMessage="1" sqref="C8">
      <formula1>$Q$6:$Q$9</formula1>
    </dataValidation>
    <dataValidation type="list" allowBlank="1" showInputMessage="1" showErrorMessage="1" sqref="C9">
      <formula1>$R$6:$R$10</formula1>
    </dataValidation>
    <dataValidation type="list" allowBlank="1" showInputMessage="1" showErrorMessage="1" sqref="C10">
      <formula1>$S$6:$S$10</formula1>
    </dataValidation>
    <dataValidation type="list" allowBlank="1" showInputMessage="1" showErrorMessage="1" sqref="C13:C16 C19:C26">
      <formula1>$O$22:$O$23</formula1>
    </dataValidation>
  </dataValidations>
  <pageMargins left="0.75" right="0.75" top="1" bottom="1" header="0.5" footer="0.5"/>
  <pageSetup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R22"/>
  <sheetViews>
    <sheetView showGridLines="0" workbookViewId="0">
      <selection activeCell="C6" sqref="C6"/>
    </sheetView>
  </sheetViews>
  <sheetFormatPr defaultRowHeight="12.75" x14ac:dyDescent="0.2"/>
  <cols>
    <col min="1" max="1" width="2.85546875" customWidth="1"/>
    <col min="2" max="2" width="89.85546875" customWidth="1"/>
    <col min="3" max="3" width="33.140625" customWidth="1"/>
    <col min="5" max="5" width="14.85546875" customWidth="1"/>
    <col min="14" max="20" width="0" hidden="1" customWidth="1"/>
  </cols>
  <sheetData>
    <row r="1" spans="2:18" ht="15" customHeight="1" x14ac:dyDescent="0.2"/>
    <row r="2" spans="2:18" ht="33.75" customHeight="1" x14ac:dyDescent="0.2">
      <c r="B2" s="122" t="s">
        <v>315</v>
      </c>
      <c r="C2" s="122"/>
      <c r="D2" s="122"/>
      <c r="E2" s="2"/>
      <c r="F2" s="2"/>
      <c r="G2" s="2"/>
      <c r="H2" s="2"/>
      <c r="I2" s="2"/>
      <c r="J2" s="2"/>
      <c r="K2" s="2"/>
      <c r="L2" s="2"/>
      <c r="M2" s="2"/>
      <c r="N2" s="2"/>
      <c r="O2" s="2"/>
      <c r="P2" s="2" t="s">
        <v>55</v>
      </c>
      <c r="Q2" s="2"/>
    </row>
    <row r="3" spans="2:18" ht="63.75" customHeight="1" x14ac:dyDescent="0.2">
      <c r="B3" s="120" t="s">
        <v>270</v>
      </c>
      <c r="C3" s="120"/>
      <c r="D3" s="120"/>
      <c r="E3" s="56"/>
    </row>
    <row r="4" spans="2:18" ht="1.5" customHeight="1" x14ac:dyDescent="0.2"/>
    <row r="5" spans="2:18" ht="0.75" customHeight="1" thickBot="1" x14ac:dyDescent="0.25">
      <c r="P5" s="16" t="s">
        <v>57</v>
      </c>
      <c r="Q5" s="16" t="s">
        <v>58</v>
      </c>
      <c r="R5" t="s">
        <v>157</v>
      </c>
    </row>
    <row r="6" spans="2:18" ht="27" customHeight="1" thickTop="1" x14ac:dyDescent="0.2">
      <c r="B6" s="95" t="s">
        <v>271</v>
      </c>
      <c r="C6" s="101" t="s">
        <v>31</v>
      </c>
      <c r="P6" t="s">
        <v>31</v>
      </c>
      <c r="Q6" t="s">
        <v>59</v>
      </c>
      <c r="R6" t="s">
        <v>164</v>
      </c>
    </row>
    <row r="7" spans="2:18" ht="27" customHeight="1" x14ac:dyDescent="0.2">
      <c r="B7" s="95" t="s">
        <v>192</v>
      </c>
      <c r="C7" s="102" t="s">
        <v>62</v>
      </c>
      <c r="P7" s="4" t="s">
        <v>221</v>
      </c>
      <c r="Q7" t="s">
        <v>60</v>
      </c>
      <c r="R7" t="s">
        <v>166</v>
      </c>
    </row>
    <row r="8" spans="2:18" ht="27" customHeight="1" x14ac:dyDescent="0.2">
      <c r="B8" s="95" t="s">
        <v>272</v>
      </c>
      <c r="C8" s="103" t="s">
        <v>158</v>
      </c>
      <c r="P8" s="4" t="s">
        <v>18</v>
      </c>
      <c r="Q8" t="s">
        <v>61</v>
      </c>
      <c r="R8" s="4" t="s">
        <v>223</v>
      </c>
    </row>
    <row r="9" spans="2:18" ht="5.25" hidden="1" customHeight="1" x14ac:dyDescent="0.2">
      <c r="C9" s="104"/>
      <c r="P9" s="4" t="s">
        <v>222</v>
      </c>
      <c r="Q9" t="s">
        <v>62</v>
      </c>
      <c r="R9" s="4" t="s">
        <v>224</v>
      </c>
    </row>
    <row r="10" spans="2:18" ht="5.25" hidden="1" customHeight="1" x14ac:dyDescent="0.2">
      <c r="C10" s="104"/>
      <c r="Q10" s="4" t="s">
        <v>222</v>
      </c>
      <c r="R10" s="4" t="s">
        <v>158</v>
      </c>
    </row>
    <row r="11" spans="2:18" ht="10.5" customHeight="1" x14ac:dyDescent="0.2">
      <c r="C11" s="104"/>
    </row>
    <row r="12" spans="2:18" hidden="1" x14ac:dyDescent="0.2">
      <c r="C12" s="104"/>
    </row>
    <row r="13" spans="2:18" ht="51.75" customHeight="1" x14ac:dyDescent="0.2">
      <c r="B13" s="81" t="s">
        <v>273</v>
      </c>
      <c r="C13" s="83" t="s">
        <v>12</v>
      </c>
      <c r="H13" s="9"/>
    </row>
    <row r="14" spans="2:18" ht="19.5" customHeight="1" x14ac:dyDescent="0.2">
      <c r="B14" s="96" t="s">
        <v>274</v>
      </c>
      <c r="C14" s="102" t="s">
        <v>53</v>
      </c>
    </row>
    <row r="15" spans="2:18" ht="19.5" customHeight="1" x14ac:dyDescent="0.2">
      <c r="B15" s="96" t="s">
        <v>275</v>
      </c>
      <c r="C15" s="102" t="s">
        <v>53</v>
      </c>
    </row>
    <row r="16" spans="2:18" ht="19.5" customHeight="1" x14ac:dyDescent="0.2">
      <c r="B16" s="96" t="s">
        <v>276</v>
      </c>
      <c r="C16" s="102" t="s">
        <v>53</v>
      </c>
      <c r="P16" s="4" t="s">
        <v>53</v>
      </c>
    </row>
    <row r="17" spans="2:16" ht="19.5" customHeight="1" x14ac:dyDescent="0.2">
      <c r="B17" s="96" t="s">
        <v>277</v>
      </c>
      <c r="C17" s="102" t="s">
        <v>53</v>
      </c>
      <c r="P17" s="4" t="s">
        <v>54</v>
      </c>
    </row>
    <row r="18" spans="2:16" ht="19.5" customHeight="1" x14ac:dyDescent="0.2">
      <c r="B18" s="96" t="s">
        <v>278</v>
      </c>
      <c r="C18" s="102" t="s">
        <v>54</v>
      </c>
    </row>
    <row r="19" spans="2:16" ht="19.5" customHeight="1" x14ac:dyDescent="0.2">
      <c r="B19" s="96" t="s">
        <v>279</v>
      </c>
      <c r="C19" s="102" t="s">
        <v>53</v>
      </c>
    </row>
    <row r="20" spans="2:16" ht="19.5" customHeight="1" x14ac:dyDescent="0.2">
      <c r="B20" s="96" t="s">
        <v>280</v>
      </c>
      <c r="C20" s="102" t="s">
        <v>54</v>
      </c>
    </row>
    <row r="21" spans="2:16" ht="19.5" customHeight="1" x14ac:dyDescent="0.2">
      <c r="B21" s="96" t="s">
        <v>281</v>
      </c>
      <c r="C21" s="102" t="s">
        <v>54</v>
      </c>
    </row>
    <row r="22" spans="2:16" ht="19.5" customHeight="1" x14ac:dyDescent="0.2">
      <c r="B22" s="96" t="s">
        <v>282</v>
      </c>
      <c r="C22" s="102" t="s">
        <v>53</v>
      </c>
    </row>
  </sheetData>
  <mergeCells count="2">
    <mergeCell ref="B3:D3"/>
    <mergeCell ref="B2:D2"/>
  </mergeCells>
  <phoneticPr fontId="2" type="noConversion"/>
  <dataValidations count="4">
    <dataValidation type="list" allowBlank="1" showInputMessage="1" showErrorMessage="1" sqref="C6">
      <formula1>$P$5:$P$9</formula1>
    </dataValidation>
    <dataValidation type="list" allowBlank="1" showInputMessage="1" showErrorMessage="1" sqref="C7">
      <formula1>$Q$6:$Q$10</formula1>
    </dataValidation>
    <dataValidation type="list" allowBlank="1" showInputMessage="1" showErrorMessage="1" sqref="C14:C22">
      <formula1>$P$16:$P$17</formula1>
    </dataValidation>
    <dataValidation type="list" allowBlank="1" showInputMessage="1" showErrorMessage="1" sqref="C8">
      <formula1>$R$6:$R$10</formula1>
    </dataValidation>
  </dataValidations>
  <pageMargins left="0.75" right="0.75" top="1" bottom="1" header="0.5" footer="0.5"/>
  <pageSetup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A47"/>
  <sheetViews>
    <sheetView showGridLines="0" zoomScale="80" zoomScaleNormal="80" workbookViewId="0">
      <selection activeCell="A90" sqref="A90"/>
    </sheetView>
  </sheetViews>
  <sheetFormatPr defaultRowHeight="12.75" x14ac:dyDescent="0.2"/>
  <cols>
    <col min="1" max="1" width="2.85546875" customWidth="1"/>
    <col min="2" max="2" width="3.42578125" customWidth="1"/>
    <col min="3" max="3" width="56" customWidth="1"/>
    <col min="4" max="4" width="21.7109375" customWidth="1"/>
    <col min="5" max="5" width="26.5703125" customWidth="1"/>
    <col min="6" max="6" width="27.5703125" customWidth="1"/>
    <col min="7" max="7" width="29" customWidth="1"/>
    <col min="8" max="8" width="20.42578125" customWidth="1"/>
    <col min="9" max="9" width="21.42578125" customWidth="1"/>
    <col min="11" max="12" width="15.5703125" customWidth="1"/>
    <col min="13" max="13" width="16" customWidth="1"/>
    <col min="17" max="20" width="9.140625" hidden="1" customWidth="1"/>
    <col min="21" max="21" width="16.140625" hidden="1" customWidth="1"/>
    <col min="22" max="27" width="9.140625" hidden="1" customWidth="1"/>
    <col min="28" max="28" width="0" hidden="1" customWidth="1"/>
  </cols>
  <sheetData>
    <row r="1" spans="2:18" ht="15" customHeight="1" x14ac:dyDescent="0.2"/>
    <row r="2" spans="2:18" ht="33.75" customHeight="1" x14ac:dyDescent="0.2">
      <c r="B2" s="92" t="s">
        <v>316</v>
      </c>
      <c r="C2" s="105"/>
      <c r="D2" s="105"/>
      <c r="E2" s="105"/>
      <c r="F2" s="105"/>
      <c r="G2" s="105"/>
      <c r="H2" s="105"/>
      <c r="I2" s="91"/>
      <c r="J2" s="2"/>
      <c r="K2" s="2"/>
      <c r="L2" s="2"/>
      <c r="M2" s="2"/>
      <c r="N2" s="2"/>
      <c r="O2" s="2"/>
      <c r="P2" s="2"/>
      <c r="Q2" s="2"/>
      <c r="R2" s="2"/>
    </row>
    <row r="3" spans="2:18" ht="82.5" customHeight="1" x14ac:dyDescent="0.2">
      <c r="B3" s="125" t="s">
        <v>283</v>
      </c>
      <c r="C3" s="125"/>
      <c r="D3" s="125"/>
      <c r="E3" s="125"/>
      <c r="F3" s="125"/>
      <c r="G3" s="125"/>
      <c r="H3" s="125"/>
      <c r="I3" s="125"/>
    </row>
    <row r="4" spans="2:18" ht="15.75" customHeight="1" x14ac:dyDescent="0.2"/>
    <row r="5" spans="2:18" ht="12" hidden="1" customHeight="1" x14ac:dyDescent="0.2"/>
    <row r="6" spans="2:18" hidden="1" x14ac:dyDescent="0.2"/>
    <row r="7" spans="2:18" hidden="1" x14ac:dyDescent="0.2"/>
    <row r="8" spans="2:18" hidden="1" x14ac:dyDescent="0.2">
      <c r="K8" s="19"/>
      <c r="L8" s="19"/>
      <c r="M8" s="19"/>
      <c r="N8" s="19"/>
    </row>
    <row r="9" spans="2:18" hidden="1" x14ac:dyDescent="0.2">
      <c r="K9" s="19"/>
      <c r="L9" s="19"/>
      <c r="M9" s="19"/>
      <c r="N9" s="19"/>
    </row>
    <row r="10" spans="2:18" hidden="1" x14ac:dyDescent="0.2">
      <c r="K10" s="19"/>
      <c r="L10" s="19"/>
      <c r="M10" s="19"/>
      <c r="N10" s="19"/>
    </row>
    <row r="11" spans="2:18" hidden="1" x14ac:dyDescent="0.2">
      <c r="K11" s="19"/>
      <c r="L11" s="19"/>
      <c r="M11" s="19"/>
      <c r="N11" s="19"/>
    </row>
    <row r="12" spans="2:18" ht="12.75" hidden="1" customHeight="1" x14ac:dyDescent="0.2">
      <c r="B12" s="2"/>
      <c r="C12" s="59"/>
      <c r="D12" s="59"/>
      <c r="E12" s="59"/>
      <c r="F12" s="59"/>
      <c r="G12" s="59"/>
      <c r="H12" s="59"/>
    </row>
    <row r="13" spans="2:18" ht="3.75" customHeight="1" x14ac:dyDescent="0.2">
      <c r="B13" s="2"/>
      <c r="C13" s="38"/>
      <c r="D13" s="123"/>
      <c r="E13" s="123"/>
      <c r="F13" s="123"/>
      <c r="G13" s="57"/>
      <c r="H13" s="57"/>
      <c r="I13" s="38"/>
      <c r="J13" s="38"/>
      <c r="K13" s="19"/>
      <c r="L13" s="19"/>
      <c r="M13" s="19"/>
      <c r="N13" s="19"/>
    </row>
    <row r="14" spans="2:18" ht="15.75" customHeight="1" x14ac:dyDescent="0.2">
      <c r="B14" s="2"/>
      <c r="C14" s="38"/>
      <c r="D14" s="38"/>
      <c r="E14" s="38"/>
      <c r="F14" s="38"/>
      <c r="G14" s="38"/>
      <c r="H14" s="38"/>
      <c r="I14" s="38"/>
      <c r="J14" s="38"/>
      <c r="K14" s="19"/>
      <c r="L14" s="19"/>
      <c r="M14" s="19"/>
      <c r="N14" s="19"/>
    </row>
    <row r="15" spans="2:18" ht="72" customHeight="1" x14ac:dyDescent="0.2">
      <c r="B15" s="2"/>
      <c r="C15" s="60" t="s">
        <v>240</v>
      </c>
      <c r="D15" s="38"/>
      <c r="E15" s="75"/>
      <c r="F15" s="75"/>
      <c r="G15" s="73"/>
      <c r="H15" s="73"/>
      <c r="I15" s="73"/>
      <c r="J15" s="38"/>
    </row>
    <row r="16" spans="2:18" ht="73.5" customHeight="1" x14ac:dyDescent="0.2">
      <c r="B16" s="2"/>
      <c r="C16" s="62" t="s">
        <v>227</v>
      </c>
      <c r="D16" s="38"/>
      <c r="E16" s="106" t="s">
        <v>5</v>
      </c>
      <c r="F16" s="107" t="s">
        <v>229</v>
      </c>
      <c r="G16" s="107" t="s">
        <v>11</v>
      </c>
      <c r="H16" s="107" t="s">
        <v>230</v>
      </c>
      <c r="I16" s="108" t="s">
        <v>199</v>
      </c>
      <c r="J16" s="76"/>
    </row>
    <row r="17" spans="2:26" ht="71.25" customHeight="1" x14ac:dyDescent="0.2">
      <c r="B17" s="2"/>
      <c r="C17" s="63" t="s">
        <v>285</v>
      </c>
      <c r="D17" s="109" t="s">
        <v>232</v>
      </c>
      <c r="E17" s="74"/>
      <c r="F17" s="73"/>
      <c r="G17" s="74"/>
      <c r="H17" s="74"/>
      <c r="I17" s="72"/>
      <c r="J17" s="38"/>
      <c r="R17" t="s">
        <v>159</v>
      </c>
      <c r="S17" t="s">
        <v>160</v>
      </c>
      <c r="T17" t="s">
        <v>161</v>
      </c>
    </row>
    <row r="18" spans="2:26" ht="47.25" customHeight="1" x14ac:dyDescent="0.2">
      <c r="B18" s="2"/>
      <c r="C18" s="64"/>
      <c r="D18" s="109" t="s">
        <v>234</v>
      </c>
      <c r="E18" s="57"/>
      <c r="F18" s="57"/>
      <c r="G18" s="38"/>
      <c r="H18" s="38"/>
      <c r="I18" s="38"/>
      <c r="J18" s="38"/>
      <c r="R18" t="s">
        <v>163</v>
      </c>
      <c r="S18" t="s">
        <v>162</v>
      </c>
      <c r="T18" t="s">
        <v>165</v>
      </c>
    </row>
    <row r="19" spans="2:26" ht="10.5" customHeight="1" x14ac:dyDescent="0.2">
      <c r="B19" s="2"/>
      <c r="C19" s="38"/>
      <c r="D19" s="77"/>
      <c r="E19" s="77"/>
      <c r="F19" s="77"/>
      <c r="G19" s="77"/>
      <c r="H19" s="77"/>
      <c r="I19" s="38"/>
      <c r="J19" s="38"/>
    </row>
    <row r="20" spans="2:26" x14ac:dyDescent="0.2">
      <c r="B20" s="2"/>
      <c r="C20" s="77"/>
      <c r="D20" s="77"/>
      <c r="E20" s="77"/>
      <c r="F20" s="77"/>
      <c r="G20" s="77"/>
      <c r="H20" s="77"/>
      <c r="I20" s="38"/>
      <c r="J20" s="38"/>
      <c r="R20" s="42"/>
    </row>
    <row r="21" spans="2:26" x14ac:dyDescent="0.2">
      <c r="B21" s="2"/>
      <c r="R21" s="44"/>
      <c r="S21" s="42"/>
    </row>
    <row r="22" spans="2:26" x14ac:dyDescent="0.2">
      <c r="R22" s="43"/>
      <c r="S22" s="44"/>
    </row>
    <row r="23" spans="2:26" ht="27" x14ac:dyDescent="0.35">
      <c r="C23" s="61" t="s">
        <v>317</v>
      </c>
      <c r="D23" s="2"/>
      <c r="E23" s="2"/>
      <c r="F23" s="2"/>
      <c r="S23" s="43"/>
    </row>
    <row r="24" spans="2:26" x14ac:dyDescent="0.2">
      <c r="C24" s="124" t="str">
        <f>CONCATENATE(R17,'2. Build a Profile'!C6,R18,'4. Recommendations'!S17,'2. Build a Profile'!C8,S18,'4. Recommendations'!T17,'3. Determine Needs'!C8,'4. Recommendations'!T18)</f>
        <v>You are a Healthcare enterprise with 100-500 employees and a changing rapidly SharePoint deployment</v>
      </c>
      <c r="D24" s="124"/>
      <c r="E24" s="57"/>
      <c r="F24" s="57"/>
      <c r="G24" s="57"/>
      <c r="H24" s="38"/>
      <c r="I24" s="38"/>
      <c r="J24" s="38"/>
    </row>
    <row r="25" spans="2:26" ht="9.75" customHeight="1" x14ac:dyDescent="0.2">
      <c r="C25" s="124"/>
      <c r="D25" s="124"/>
      <c r="E25" s="57"/>
      <c r="F25" s="57"/>
      <c r="G25" s="57"/>
      <c r="H25" s="38"/>
      <c r="I25" s="38"/>
      <c r="J25" s="38"/>
    </row>
    <row r="26" spans="2:26" ht="24.75" customHeight="1" x14ac:dyDescent="0.2">
      <c r="C26" s="124"/>
      <c r="D26" s="124"/>
      <c r="E26" s="38"/>
      <c r="F26" s="38"/>
      <c r="G26" s="38"/>
      <c r="H26" s="38"/>
      <c r="I26" s="38"/>
      <c r="J26" s="38"/>
      <c r="T26" s="4" t="s">
        <v>235</v>
      </c>
      <c r="U26" s="4" t="s">
        <v>176</v>
      </c>
      <c r="V26" s="4" t="s">
        <v>236</v>
      </c>
      <c r="W26" s="4" t="s">
        <v>180</v>
      </c>
      <c r="X26" s="4" t="s">
        <v>237</v>
      </c>
      <c r="Y26" s="4"/>
      <c r="Z26" s="4"/>
    </row>
    <row r="27" spans="2:26" ht="20.25" customHeight="1" thickBot="1" x14ac:dyDescent="0.25">
      <c r="C27" s="124"/>
      <c r="D27" s="124"/>
      <c r="E27" s="38"/>
      <c r="F27" s="38"/>
      <c r="G27" s="38"/>
      <c r="H27" s="38"/>
      <c r="I27" s="38"/>
      <c r="J27" s="38"/>
      <c r="T27" s="51">
        <f>'Needs CALC'!C48/'Needs CALC'!F54</f>
        <v>0</v>
      </c>
      <c r="U27" s="51">
        <f>'Needs CALC'!B50/'Needs CALC'!F54</f>
        <v>0.33333333333333331</v>
      </c>
      <c r="V27" s="51">
        <f>'Needs CALC'!B48/'Needs CALC'!F54</f>
        <v>0.33333333333333331</v>
      </c>
      <c r="W27" s="51">
        <f>'Needs CALC'!C50/'Needs CALC'!F54</f>
        <v>0.22222222222222221</v>
      </c>
      <c r="X27" s="51">
        <f>'Needs CALC'!D50/'Needs CALC'!F54</f>
        <v>0</v>
      </c>
    </row>
    <row r="28" spans="2:26" ht="21" customHeight="1" x14ac:dyDescent="0.2">
      <c r="C28" s="124"/>
      <c r="D28" s="124"/>
      <c r="E28" s="110" t="s">
        <v>5</v>
      </c>
      <c r="F28" s="110" t="s">
        <v>229</v>
      </c>
      <c r="G28" s="110" t="s">
        <v>11</v>
      </c>
      <c r="H28" s="110" t="s">
        <v>230</v>
      </c>
      <c r="I28" s="110" t="s">
        <v>199</v>
      </c>
      <c r="J28" s="38"/>
      <c r="T28" s="51">
        <f>'Needs CALC'!D49/'Needs CALC'!F54</f>
        <v>0</v>
      </c>
      <c r="U28" s="51">
        <f>'Needs CALC'!D48/'Needs CALC'!F54</f>
        <v>0</v>
      </c>
      <c r="V28" s="51">
        <f>'Needs CALC'!B49/'Needs CALC'!F54</f>
        <v>0.1111111111111111</v>
      </c>
      <c r="W28" s="51">
        <f>'Needs CALC'!C49/'Needs CALC'!F54</f>
        <v>0</v>
      </c>
      <c r="X28" s="51">
        <f>'Needs CALC'!D51/'Needs CALC'!F54</f>
        <v>4.9382716049382715E-3</v>
      </c>
    </row>
    <row r="29" spans="2:26" ht="71.25" customHeight="1" x14ac:dyDescent="0.2">
      <c r="C29" s="112" t="s">
        <v>284</v>
      </c>
      <c r="D29" s="109" t="s">
        <v>232</v>
      </c>
      <c r="E29" s="111" t="str">
        <f>IF(AND('RECOMMENDATIONS hidden'!C38=1,SUM('RECOMMENDATIONS hidden'!C35:C38)&gt;4,),'RECOMMENDATIONS hidden'!F42,'RECOMMENDATIONS hidden'!F43)</f>
        <v xml:space="preserve"> Permissions controls and  Archiving &amp; Storage solution Third-party solution(s) recommended </v>
      </c>
      <c r="F29" s="111" t="str">
        <f>IF(AND('Needs CALC'!I11&lt;8,'Needs CALC'!M11=1),'RECOMMENDATIONS hidden'!B54,'RECOMMENDATIONS hidden'!B53)</f>
        <v xml:space="preserve">Build alerts into workflow  and  Password Management </v>
      </c>
      <c r="G29" s="111" t="str">
        <f>IF(AND('Needs CALC'!I11&gt;8,'Profile CALC'!H15),'RECOMMENDATIONS hidden'!I41,'RECOMMENDATIONS hidden'!I42)</f>
        <v xml:space="preserve"> End-User Tools </v>
      </c>
      <c r="H29" s="111" t="str">
        <f>IF(OR('Profile CALC'!C15=10,'Needs CALC'!I11&gt;8,'Needs CALC'!C11&gt;7),'RECOMMENDATIONS hidden'!H49,'RECOMMENDATIONS hidden'!H50)</f>
        <v xml:space="preserve"> Third-party solution(s) recommended from Offline Access category</v>
      </c>
      <c r="I29" s="111" t="str">
        <f>IF(OR('Profile CALC'!C15=10,'Profile CALC'!E15=10,'Profile CALC'!H15=10,'Needs CALC'!M11&gt;9),'RECOMMENDATIONS hidden'!D53,'RECOMMENDATIONS hidden'!D54)</f>
        <v xml:space="preserve"> Third-party solution(s) recommended from Social category</v>
      </c>
      <c r="J29" s="38"/>
    </row>
    <row r="30" spans="2:26" ht="76.5" customHeight="1" x14ac:dyDescent="0.2">
      <c r="C30" s="71"/>
      <c r="D30" s="109" t="s">
        <v>234</v>
      </c>
      <c r="E30" s="111" t="str">
        <f>IF(AND('Profile CALC'!E15=10,'Needs CALC'!C11&gt;7),'RECOMMENDATIONS hidden'!H46,'RECOMMENDATIONS hidden'!H45)</f>
        <v xml:space="preserve"> Provide VPN based portal for extranet </v>
      </c>
      <c r="F30" s="111" t="str">
        <f>IF(AND('Needs CALC'!C11&gt;7,'Needs CALC'!M11&gt;7),'RECOMMENDATIONS hidden'!C41,'RECOMMENDATIONS hidden'!C42)</f>
        <v>Harden document management rules</v>
      </c>
      <c r="G30" s="111" t="str">
        <f>IF(AND('Needs CALC'!M11&gt;9,'Needs CALC'!I11&gt;10),'RECOMMENDATIONS hidden'!F45,'RECOMMENDATIONS hidden'!F46)</f>
        <v xml:space="preserve"> Application connectors (contact vendor) </v>
      </c>
      <c r="H30" s="111" t="str">
        <f>IF(OR('Needs CALC'!M11&gt;9,'Needs CALC'!B25=1,'Profile CALC'!H15=10),'RECOMMENDATIONS hidden'!D48,'RECOMMENDATIONS hidden'!D47)</f>
        <v xml:space="preserve"> Third-party solution(s) recommended </v>
      </c>
      <c r="I30" s="111" t="str">
        <f>'RECOMMENDATIONS hidden'!I50</f>
        <v>Invest in SharePoint Build templates for Forms &amp; Surveys</v>
      </c>
      <c r="J30" s="38"/>
    </row>
    <row r="31" spans="2:26" ht="78.75" customHeight="1" x14ac:dyDescent="0.2">
      <c r="C31" s="57"/>
      <c r="D31" s="70"/>
      <c r="E31" s="57"/>
      <c r="F31" s="38"/>
      <c r="G31" s="57"/>
      <c r="H31" s="57"/>
      <c r="I31" s="57"/>
      <c r="J31" s="38"/>
    </row>
    <row r="32" spans="2:26" x14ac:dyDescent="0.2">
      <c r="C32" s="38"/>
      <c r="D32" s="38"/>
      <c r="E32" s="38"/>
      <c r="F32" s="38"/>
      <c r="G32" s="38"/>
      <c r="H32" s="38"/>
      <c r="I32" s="38"/>
      <c r="J32" s="38"/>
    </row>
    <row r="37" spans="4:21" x14ac:dyDescent="0.2">
      <c r="T37" t="s">
        <v>152</v>
      </c>
      <c r="U37" t="s">
        <v>196</v>
      </c>
    </row>
    <row r="38" spans="4:21" x14ac:dyDescent="0.2">
      <c r="T38">
        <f>RANK(V27,T27:X28)</f>
        <v>1</v>
      </c>
      <c r="U38" t="str">
        <f>IF(T38&lt;=3,E29,0)</f>
        <v xml:space="preserve"> Permissions controls and  Archiving &amp; Storage solution Third-party solution(s) recommended </v>
      </c>
    </row>
    <row r="39" spans="4:21" x14ac:dyDescent="0.2">
      <c r="D39" s="2"/>
      <c r="E39" s="2"/>
      <c r="F39" s="2"/>
      <c r="G39" s="2"/>
      <c r="H39" s="2"/>
      <c r="T39">
        <f>RANK(V28,T27:X28)</f>
        <v>4</v>
      </c>
      <c r="U39">
        <f>IF(T39&lt;=3,G30,0)</f>
        <v>0</v>
      </c>
    </row>
    <row r="40" spans="4:21" x14ac:dyDescent="0.2">
      <c r="D40" s="2"/>
      <c r="E40" s="2"/>
      <c r="F40" s="2"/>
      <c r="G40" s="2"/>
      <c r="H40" s="2"/>
      <c r="T40">
        <f>RANK(U27,T27:X28)</f>
        <v>1</v>
      </c>
      <c r="U40" t="str">
        <f>IF(T40&lt;=3,F29,0)</f>
        <v xml:space="preserve">Build alerts into workflow  and  Password Management </v>
      </c>
    </row>
    <row r="41" spans="4:21" x14ac:dyDescent="0.2">
      <c r="D41" s="2"/>
      <c r="E41" s="2"/>
      <c r="F41" s="2"/>
      <c r="G41" s="2"/>
      <c r="H41" s="2"/>
      <c r="T41">
        <f>RANK(T27,T27:X28)</f>
        <v>6</v>
      </c>
      <c r="U41">
        <f>IF(T41&lt;=3,F30,0)</f>
        <v>0</v>
      </c>
    </row>
    <row r="42" spans="4:21" x14ac:dyDescent="0.2">
      <c r="D42" s="2"/>
      <c r="E42" s="2"/>
      <c r="F42" s="2"/>
      <c r="G42" s="2"/>
      <c r="H42" s="2"/>
      <c r="T42">
        <f>RANK(W28,T27:X28)</f>
        <v>6</v>
      </c>
      <c r="U42">
        <f>IF(T42&lt;=3,E30,0)</f>
        <v>0</v>
      </c>
    </row>
    <row r="43" spans="4:21" x14ac:dyDescent="0.2">
      <c r="D43" s="2"/>
      <c r="E43" s="2"/>
      <c r="F43" s="2"/>
      <c r="G43" s="2"/>
      <c r="H43" s="2"/>
      <c r="T43">
        <f>RANK(W27,T27:X28)</f>
        <v>3</v>
      </c>
      <c r="U43" t="str">
        <f>IF(T43&lt;=3,H29,0)</f>
        <v xml:space="preserve"> Third-party solution(s) recommended from Offline Access category</v>
      </c>
    </row>
    <row r="44" spans="4:21" x14ac:dyDescent="0.2">
      <c r="T44">
        <f>RANK(U28,T27:X28)</f>
        <v>6</v>
      </c>
      <c r="U44">
        <f>IF(T44&lt;=3,G29,0)</f>
        <v>0</v>
      </c>
    </row>
    <row r="45" spans="4:21" x14ac:dyDescent="0.2">
      <c r="T45">
        <f>RANK(T28,T27:X28)</f>
        <v>6</v>
      </c>
      <c r="U45">
        <f>IF(T45&lt;=3,H30,0)</f>
        <v>0</v>
      </c>
    </row>
    <row r="46" spans="4:21" x14ac:dyDescent="0.2">
      <c r="T46">
        <f>RANK(X27,T27:X28)</f>
        <v>6</v>
      </c>
      <c r="U46">
        <f>IF(T46&lt;=3,I29,0)</f>
        <v>0</v>
      </c>
    </row>
    <row r="47" spans="4:21" x14ac:dyDescent="0.2">
      <c r="T47" s="9">
        <f>RANK(X28,T27:X28)</f>
        <v>5</v>
      </c>
      <c r="U47">
        <f>IF(T47&lt;=3,I30,0)</f>
        <v>0</v>
      </c>
    </row>
  </sheetData>
  <mergeCells count="3">
    <mergeCell ref="D13:F13"/>
    <mergeCell ref="C24:D28"/>
    <mergeCell ref="B3:I3"/>
  </mergeCells>
  <phoneticPr fontId="2" type="noConversion"/>
  <conditionalFormatting sqref="E29:I30">
    <cfRule type="expression" dxfId="14" priority="60">
      <formula>RANK(T27,$T$27:$X$28)&lt;4</formula>
    </cfRule>
  </conditionalFormatting>
  <conditionalFormatting sqref="E29">
    <cfRule type="expression" dxfId="13" priority="11">
      <formula>($T$27=0)</formula>
    </cfRule>
  </conditionalFormatting>
  <conditionalFormatting sqref="E30">
    <cfRule type="expression" dxfId="12" priority="10">
      <formula>($T$28=0)</formula>
    </cfRule>
  </conditionalFormatting>
  <conditionalFormatting sqref="F29">
    <cfRule type="expression" dxfId="11" priority="9">
      <formula>($U$27=0)</formula>
    </cfRule>
  </conditionalFormatting>
  <conditionalFormatting sqref="F30">
    <cfRule type="expression" dxfId="10" priority="7">
      <formula>($U$28=0)</formula>
    </cfRule>
  </conditionalFormatting>
  <conditionalFormatting sqref="G30">
    <cfRule type="expression" dxfId="9" priority="6">
      <formula>($V$28=0)</formula>
    </cfRule>
  </conditionalFormatting>
  <conditionalFormatting sqref="G29">
    <cfRule type="expression" dxfId="8" priority="5">
      <formula>($V$27=0)</formula>
    </cfRule>
  </conditionalFormatting>
  <conditionalFormatting sqref="H29">
    <cfRule type="expression" dxfId="7" priority="4">
      <formula>($W$27=0)</formula>
    </cfRule>
  </conditionalFormatting>
  <conditionalFormatting sqref="H30">
    <cfRule type="expression" dxfId="6" priority="3">
      <formula>($W$28=0)</formula>
    </cfRule>
  </conditionalFormatting>
  <conditionalFormatting sqref="I29">
    <cfRule type="expression" dxfId="5" priority="2">
      <formula>($X$27=0)</formula>
    </cfRule>
  </conditionalFormatting>
  <conditionalFormatting sqref="I30">
    <cfRule type="expression" dxfId="4" priority="1">
      <formula>($X$28=0)</formula>
    </cfRule>
  </conditionalFormatting>
  <pageMargins left="0.75" right="0.75" top="1" bottom="1" header="0.5" footer="0.5"/>
  <pageSetup orientation="portrait" verticalDpi="0" r:id="rId1"/>
  <headerFooter alignWithMargins="0"/>
  <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0000"/>
  </sheetPr>
  <dimension ref="A3:R86"/>
  <sheetViews>
    <sheetView zoomScale="110" zoomScaleNormal="110" workbookViewId="0"/>
  </sheetViews>
  <sheetFormatPr defaultRowHeight="12.75" x14ac:dyDescent="0.2"/>
  <cols>
    <col min="1" max="1" width="46.42578125" customWidth="1"/>
    <col min="2" max="2" width="18.5703125" customWidth="1"/>
    <col min="3" max="3" width="14.42578125" customWidth="1"/>
    <col min="4" max="4" width="28.28515625" customWidth="1"/>
    <col min="5" max="5" width="16" customWidth="1"/>
    <col min="7" max="7" width="21.42578125" customWidth="1"/>
    <col min="11" max="11" width="20.28515625" customWidth="1"/>
    <col min="14" max="14" width="16.42578125" customWidth="1"/>
  </cols>
  <sheetData>
    <row r="3" spans="1:18" x14ac:dyDescent="0.2">
      <c r="A3" t="s">
        <v>0</v>
      </c>
    </row>
    <row r="5" spans="1:18" x14ac:dyDescent="0.2">
      <c r="A5" t="s">
        <v>1</v>
      </c>
    </row>
    <row r="8" spans="1:18" x14ac:dyDescent="0.2">
      <c r="A8" t="s">
        <v>2</v>
      </c>
    </row>
    <row r="11" spans="1:18" x14ac:dyDescent="0.2">
      <c r="A11" t="s">
        <v>3</v>
      </c>
    </row>
    <row r="14" spans="1:18" x14ac:dyDescent="0.2"/>
    <row r="15" spans="1:18" ht="33" customHeight="1" x14ac:dyDescent="0.25">
      <c r="A15" s="7" t="s">
        <v>294</v>
      </c>
      <c r="B15" t="s">
        <v>130</v>
      </c>
      <c r="C15">
        <f>VLOOKUP('2. Build a Profile'!C6,'Profile CALC'!B18:C26,2,FALSE)</f>
        <v>10</v>
      </c>
      <c r="D15" s="18" t="s">
        <v>295</v>
      </c>
      <c r="E15" s="8">
        <f>VLOOKUP('2. Build a Profile'!C7,'Profile CALC'!D18:E20,2,FALSE)</f>
        <v>5</v>
      </c>
      <c r="G15" s="18" t="s">
        <v>296</v>
      </c>
      <c r="H15" s="6">
        <f>VLOOKUP('2. Build a Profile'!C8,'Profile CALC'!G18:H21,2,FALSE)</f>
        <v>5</v>
      </c>
      <c r="K15" s="18" t="s">
        <v>297</v>
      </c>
      <c r="L15" s="6">
        <f>VLOOKUP('2. Build a Profile'!C9,'Profile CALC'!K18:L22,2,FALSE)</f>
        <v>8</v>
      </c>
      <c r="N15" s="18" t="s">
        <v>13</v>
      </c>
      <c r="O15" s="6">
        <f>VLOOKUP('2. Build a Profile'!C10,'Profile CALC'!N18:O22,2,FALSE)</f>
        <v>5</v>
      </c>
      <c r="Q15" t="s">
        <v>132</v>
      </c>
      <c r="R15">
        <f>SUM(O15,L15,H15,E15,C15)</f>
        <v>33</v>
      </c>
    </row>
    <row r="16" spans="1:18" ht="20.25" customHeight="1" x14ac:dyDescent="0.2">
      <c r="A16" s="126" t="s">
        <v>193</v>
      </c>
    </row>
    <row r="17" spans="1:16" ht="13.5" thickBot="1" x14ac:dyDescent="0.25">
      <c r="A17" s="126"/>
      <c r="B17" s="33" t="s">
        <v>127</v>
      </c>
      <c r="D17" s="33" t="s">
        <v>126</v>
      </c>
      <c r="G17" s="33" t="s">
        <v>128</v>
      </c>
      <c r="K17" s="33" t="s">
        <v>129</v>
      </c>
      <c r="N17" s="33" t="s">
        <v>298</v>
      </c>
    </row>
    <row r="18" spans="1:16" ht="26.25" customHeight="1" thickTop="1" x14ac:dyDescent="0.2">
      <c r="A18" s="126"/>
      <c r="B18" t="s">
        <v>23</v>
      </c>
      <c r="C18">
        <v>1</v>
      </c>
      <c r="D18" t="s">
        <v>31</v>
      </c>
      <c r="E18">
        <v>10</v>
      </c>
      <c r="G18" t="s">
        <v>40</v>
      </c>
      <c r="H18">
        <v>1</v>
      </c>
      <c r="K18" t="s">
        <v>44</v>
      </c>
      <c r="L18">
        <v>1</v>
      </c>
      <c r="N18" s="15" t="s">
        <v>49</v>
      </c>
      <c r="O18">
        <v>5</v>
      </c>
    </row>
    <row r="19" spans="1:16" ht="29.25" customHeight="1" x14ac:dyDescent="0.2">
      <c r="A19" s="126"/>
      <c r="B19" t="s">
        <v>24</v>
      </c>
      <c r="C19">
        <v>1</v>
      </c>
      <c r="D19" t="s">
        <v>33</v>
      </c>
      <c r="E19">
        <v>1</v>
      </c>
      <c r="G19" t="s">
        <v>41</v>
      </c>
      <c r="H19">
        <v>5</v>
      </c>
      <c r="K19" t="s">
        <v>45</v>
      </c>
      <c r="L19">
        <v>8</v>
      </c>
      <c r="N19" s="15" t="s">
        <v>119</v>
      </c>
      <c r="O19">
        <v>1</v>
      </c>
    </row>
    <row r="20" spans="1:16" x14ac:dyDescent="0.2">
      <c r="B20" t="s">
        <v>25</v>
      </c>
      <c r="C20">
        <v>3</v>
      </c>
      <c r="D20" t="s">
        <v>32</v>
      </c>
      <c r="E20">
        <v>5</v>
      </c>
      <c r="G20" t="s">
        <v>42</v>
      </c>
      <c r="H20">
        <v>8</v>
      </c>
      <c r="K20" t="s">
        <v>46</v>
      </c>
      <c r="L20">
        <v>10</v>
      </c>
      <c r="N20" t="s">
        <v>52</v>
      </c>
      <c r="O20">
        <v>1</v>
      </c>
    </row>
    <row r="21" spans="1:16" ht="28.5" customHeight="1" x14ac:dyDescent="0.2">
      <c r="B21" t="s">
        <v>22</v>
      </c>
      <c r="C21">
        <v>3</v>
      </c>
      <c r="G21" t="s">
        <v>43</v>
      </c>
      <c r="H21">
        <v>10</v>
      </c>
      <c r="K21" s="15" t="s">
        <v>47</v>
      </c>
      <c r="L21">
        <v>5</v>
      </c>
      <c r="N21" s="15" t="s">
        <v>120</v>
      </c>
      <c r="O21">
        <v>3</v>
      </c>
    </row>
    <row r="22" spans="1:16" ht="27" customHeight="1" x14ac:dyDescent="0.2">
      <c r="B22" t="s">
        <v>30</v>
      </c>
      <c r="C22">
        <v>5</v>
      </c>
      <c r="K22" t="s">
        <v>48</v>
      </c>
      <c r="L22">
        <v>10</v>
      </c>
      <c r="N22" s="15" t="s">
        <v>50</v>
      </c>
      <c r="O22">
        <v>5</v>
      </c>
    </row>
    <row r="23" spans="1:16" x14ac:dyDescent="0.2">
      <c r="B23" t="s">
        <v>28</v>
      </c>
      <c r="C23">
        <v>5</v>
      </c>
    </row>
    <row r="24" spans="1:16" x14ac:dyDescent="0.2">
      <c r="B24" t="s">
        <v>26</v>
      </c>
      <c r="C24">
        <v>10</v>
      </c>
    </row>
    <row r="25" spans="1:16" x14ac:dyDescent="0.2">
      <c r="B25" t="s">
        <v>27</v>
      </c>
      <c r="C25">
        <v>10</v>
      </c>
    </row>
    <row r="26" spans="1:16" x14ac:dyDescent="0.2">
      <c r="B26" t="s">
        <v>29</v>
      </c>
      <c r="C26">
        <v>10</v>
      </c>
    </row>
    <row r="27" spans="1:16" ht="13.5" thickBot="1" x14ac:dyDescent="0.25"/>
    <row r="28" spans="1:16" x14ac:dyDescent="0.2">
      <c r="A28" s="20" t="s">
        <v>121</v>
      </c>
      <c r="B28" s="21"/>
      <c r="C28" s="21"/>
      <c r="D28" s="21"/>
      <c r="E28" s="21"/>
      <c r="F28" s="21"/>
      <c r="G28" s="21"/>
      <c r="H28" s="21"/>
      <c r="I28" s="21"/>
      <c r="J28" s="21"/>
      <c r="K28" s="21"/>
      <c r="L28" s="21"/>
      <c r="M28" s="21"/>
      <c r="N28" s="21"/>
      <c r="O28" s="21"/>
      <c r="P28" s="22"/>
    </row>
    <row r="29" spans="1:16" x14ac:dyDescent="0.2">
      <c r="A29" s="55" t="s">
        <v>194</v>
      </c>
      <c r="B29" s="9"/>
      <c r="C29" s="9"/>
      <c r="D29" s="9"/>
      <c r="E29" s="9"/>
      <c r="F29" s="9"/>
      <c r="G29" s="9"/>
      <c r="H29" s="9"/>
      <c r="I29" s="9"/>
      <c r="J29" s="9"/>
      <c r="K29" s="9"/>
      <c r="L29" s="9"/>
      <c r="M29" s="9"/>
      <c r="N29" s="9"/>
      <c r="O29" s="9"/>
      <c r="P29" s="24"/>
    </row>
    <row r="30" spans="1:16" ht="15.75" thickBot="1" x14ac:dyDescent="0.3">
      <c r="A30" s="25" t="s">
        <v>65</v>
      </c>
      <c r="B30" s="9"/>
      <c r="C30" s="17" t="s">
        <v>71</v>
      </c>
      <c r="D30" s="9"/>
      <c r="E30" s="17" t="s">
        <v>77</v>
      </c>
      <c r="F30" s="9"/>
      <c r="G30" s="17" t="s">
        <v>81</v>
      </c>
      <c r="H30" s="9"/>
      <c r="I30" s="17" t="s">
        <v>91</v>
      </c>
      <c r="J30" s="9"/>
      <c r="K30" s="17" t="s">
        <v>98</v>
      </c>
      <c r="L30" s="9"/>
      <c r="M30" s="17" t="s">
        <v>150</v>
      </c>
      <c r="N30" s="9"/>
      <c r="O30" s="17" t="s">
        <v>108</v>
      </c>
      <c r="P30" s="24"/>
    </row>
    <row r="31" spans="1:16" ht="15.75" thickTop="1" x14ac:dyDescent="0.25">
      <c r="A31" s="26" t="s">
        <v>66</v>
      </c>
      <c r="B31" s="9"/>
      <c r="C31" s="27" t="s">
        <v>73</v>
      </c>
      <c r="D31" s="9"/>
      <c r="E31" s="27" t="s">
        <v>78</v>
      </c>
      <c r="F31" s="9"/>
      <c r="G31" s="27" t="s">
        <v>82</v>
      </c>
      <c r="H31" s="9"/>
      <c r="I31" s="27" t="s">
        <v>92</v>
      </c>
      <c r="J31" s="9"/>
      <c r="K31" s="27" t="s">
        <v>99</v>
      </c>
      <c r="L31" s="9"/>
      <c r="M31" s="27" t="s">
        <v>103</v>
      </c>
      <c r="N31" s="9"/>
      <c r="O31" s="27" t="s">
        <v>109</v>
      </c>
      <c r="P31" s="24"/>
    </row>
    <row r="32" spans="1:16" ht="15" x14ac:dyDescent="0.25">
      <c r="A32" s="26" t="s">
        <v>68</v>
      </c>
      <c r="B32" s="9"/>
      <c r="C32" s="27" t="s">
        <v>74</v>
      </c>
      <c r="D32" s="9"/>
      <c r="E32" s="27" t="s">
        <v>79</v>
      </c>
      <c r="F32" s="9"/>
      <c r="G32" s="27" t="s">
        <v>83</v>
      </c>
      <c r="H32" s="9"/>
      <c r="I32" s="27" t="s">
        <v>93</v>
      </c>
      <c r="J32" s="9"/>
      <c r="K32" s="27" t="s">
        <v>100</v>
      </c>
      <c r="L32" s="9"/>
      <c r="M32" s="27" t="s">
        <v>104</v>
      </c>
      <c r="N32" s="9"/>
      <c r="O32" s="27" t="s">
        <v>110</v>
      </c>
      <c r="P32" s="24"/>
    </row>
    <row r="33" spans="1:16" ht="15" x14ac:dyDescent="0.25">
      <c r="A33" s="26" t="s">
        <v>67</v>
      </c>
      <c r="B33" s="9"/>
      <c r="C33" s="27" t="s">
        <v>72</v>
      </c>
      <c r="D33" s="9"/>
      <c r="E33" s="27" t="s">
        <v>80</v>
      </c>
      <c r="F33" s="9"/>
      <c r="G33" s="27" t="s">
        <v>84</v>
      </c>
      <c r="H33" s="9"/>
      <c r="I33" s="27" t="s">
        <v>94</v>
      </c>
      <c r="J33" s="9"/>
      <c r="K33" s="27" t="s">
        <v>101</v>
      </c>
      <c r="L33" s="9"/>
      <c r="M33" s="27" t="s">
        <v>105</v>
      </c>
      <c r="N33" s="9"/>
      <c r="O33" s="27" t="s">
        <v>111</v>
      </c>
      <c r="P33" s="24"/>
    </row>
    <row r="34" spans="1:16" ht="15" x14ac:dyDescent="0.25">
      <c r="A34" s="26" t="s">
        <v>69</v>
      </c>
      <c r="B34" s="9"/>
      <c r="C34" s="27" t="s">
        <v>75</v>
      </c>
      <c r="D34" s="9"/>
      <c r="E34" s="9"/>
      <c r="F34" s="9"/>
      <c r="G34" s="27" t="s">
        <v>85</v>
      </c>
      <c r="H34" s="9"/>
      <c r="I34" s="27" t="s">
        <v>95</v>
      </c>
      <c r="J34" s="9"/>
      <c r="K34" s="27" t="s">
        <v>102</v>
      </c>
      <c r="L34" s="9"/>
      <c r="M34" s="27" t="s">
        <v>106</v>
      </c>
      <c r="N34" s="9"/>
      <c r="O34" s="27" t="s">
        <v>112</v>
      </c>
      <c r="P34" s="24"/>
    </row>
    <row r="35" spans="1:16" ht="15" x14ac:dyDescent="0.25">
      <c r="A35" s="26" t="s">
        <v>70</v>
      </c>
      <c r="B35" s="9"/>
      <c r="C35" s="27" t="s">
        <v>76</v>
      </c>
      <c r="D35" s="9"/>
      <c r="E35" s="9"/>
      <c r="F35" s="9"/>
      <c r="G35" s="27" t="s">
        <v>86</v>
      </c>
      <c r="H35" s="9"/>
      <c r="I35" s="27" t="s">
        <v>96</v>
      </c>
      <c r="J35" s="9"/>
      <c r="K35" s="9"/>
      <c r="L35" s="9"/>
      <c r="M35" s="27" t="s">
        <v>107</v>
      </c>
      <c r="N35" s="9"/>
      <c r="O35" s="27" t="s">
        <v>113</v>
      </c>
      <c r="P35" s="24"/>
    </row>
    <row r="36" spans="1:16" ht="15" x14ac:dyDescent="0.25">
      <c r="A36" s="23"/>
      <c r="B36" s="9"/>
      <c r="C36" s="9"/>
      <c r="D36" s="9"/>
      <c r="E36" s="9"/>
      <c r="F36" s="9"/>
      <c r="G36" s="27" t="s">
        <v>87</v>
      </c>
      <c r="H36" s="9"/>
      <c r="I36" s="27" t="s">
        <v>97</v>
      </c>
      <c r="J36" s="9"/>
      <c r="K36" s="9"/>
      <c r="L36" s="9"/>
      <c r="M36" s="9"/>
      <c r="N36" s="9"/>
      <c r="O36" s="27" t="s">
        <v>114</v>
      </c>
      <c r="P36" s="24"/>
    </row>
    <row r="37" spans="1:16" ht="15" x14ac:dyDescent="0.25">
      <c r="A37" s="23"/>
      <c r="B37" s="9"/>
      <c r="C37" s="9"/>
      <c r="D37" s="9"/>
      <c r="E37" s="9"/>
      <c r="F37" s="9"/>
      <c r="G37" s="27" t="s">
        <v>88</v>
      </c>
      <c r="H37" s="9"/>
      <c r="I37" s="9"/>
      <c r="J37" s="9"/>
      <c r="K37" s="9"/>
      <c r="L37" s="9"/>
      <c r="M37" s="9"/>
      <c r="N37" s="9"/>
      <c r="O37" s="27" t="s">
        <v>115</v>
      </c>
      <c r="P37" s="24"/>
    </row>
    <row r="38" spans="1:16" ht="15" x14ac:dyDescent="0.25">
      <c r="A38" s="23"/>
      <c r="B38" s="9"/>
      <c r="C38" s="9"/>
      <c r="D38" s="9"/>
      <c r="E38" s="9"/>
      <c r="F38" s="9"/>
      <c r="G38" s="27" t="s">
        <v>89</v>
      </c>
      <c r="H38" s="9"/>
      <c r="I38" s="9"/>
      <c r="J38" s="9"/>
      <c r="K38" s="9"/>
      <c r="L38" s="9"/>
      <c r="M38" s="9"/>
      <c r="N38" s="9"/>
      <c r="O38" s="27" t="s">
        <v>116</v>
      </c>
      <c r="P38" s="24"/>
    </row>
    <row r="39" spans="1:16" ht="15.75" thickBot="1" x14ac:dyDescent="0.3">
      <c r="A39" s="28"/>
      <c r="B39" s="29"/>
      <c r="C39" s="29"/>
      <c r="D39" s="29"/>
      <c r="E39" s="29"/>
      <c r="F39" s="29"/>
      <c r="G39" s="30" t="s">
        <v>90</v>
      </c>
      <c r="H39" s="29"/>
      <c r="I39" s="29"/>
      <c r="J39" s="29"/>
      <c r="K39" s="29"/>
      <c r="L39" s="29"/>
      <c r="M39" s="29"/>
      <c r="N39" s="29"/>
      <c r="O39" s="29"/>
      <c r="P39" s="31"/>
    </row>
    <row r="40" spans="1:16" ht="15" x14ac:dyDescent="0.25">
      <c r="A40" s="11"/>
      <c r="B40" s="19"/>
      <c r="C40" s="19"/>
    </row>
    <row r="41" spans="1:16" ht="13.5" thickBot="1" x14ac:dyDescent="0.25">
      <c r="A41" t="s">
        <v>124</v>
      </c>
      <c r="C41" s="19"/>
    </row>
    <row r="42" spans="1:16" x14ac:dyDescent="0.2">
      <c r="A42" s="20"/>
      <c r="B42" s="22">
        <v>0</v>
      </c>
      <c r="C42" s="19"/>
    </row>
    <row r="43" spans="1:16" x14ac:dyDescent="0.2">
      <c r="A43" s="23" t="s">
        <v>64</v>
      </c>
      <c r="B43" s="24">
        <v>0</v>
      </c>
      <c r="C43" s="19"/>
      <c r="K43" s="9"/>
    </row>
    <row r="44" spans="1:16" ht="13.5" thickBot="1" x14ac:dyDescent="0.25">
      <c r="A44" s="28" t="s">
        <v>63</v>
      </c>
      <c r="B44" s="31">
        <v>1</v>
      </c>
      <c r="C44" s="19"/>
      <c r="K44" s="9"/>
    </row>
    <row r="45" spans="1:16" x14ac:dyDescent="0.2">
      <c r="K45" s="9"/>
    </row>
    <row r="46" spans="1:16" ht="15.75" thickBot="1" x14ac:dyDescent="0.3">
      <c r="A46" s="33" t="s">
        <v>125</v>
      </c>
      <c r="B46" s="33" t="s">
        <v>122</v>
      </c>
      <c r="D46" s="34" t="s">
        <v>131</v>
      </c>
      <c r="K46" s="27"/>
      <c r="N46" s="27"/>
    </row>
    <row r="47" spans="1:16" ht="15.75" thickTop="1" x14ac:dyDescent="0.25">
      <c r="A47" s="5" t="s">
        <v>5</v>
      </c>
      <c r="B47">
        <f>VLOOKUP('2. Build a Profile'!C19,'Profile CALC'!A42:B44,2,FALSE)</f>
        <v>0</v>
      </c>
      <c r="D47" s="5" t="s">
        <v>15</v>
      </c>
      <c r="E47">
        <f>VLOOKUP('2. Build a Profile'!C13,'Profile CALC'!A42:B44,2,FALSE)</f>
        <v>1</v>
      </c>
      <c r="K47" s="27"/>
      <c r="N47" s="27"/>
    </row>
    <row r="48" spans="1:16" ht="15" x14ac:dyDescent="0.25">
      <c r="A48" s="5" t="s">
        <v>6</v>
      </c>
      <c r="B48">
        <f>VLOOKUP('2. Build a Profile'!C20,'Profile CALC'!A42:B44,2,FALSE)</f>
        <v>0</v>
      </c>
      <c r="D48" s="5" t="s">
        <v>14</v>
      </c>
      <c r="E48">
        <f>VLOOKUP('2. Build a Profile'!C14,'Profile CALC'!A42:B44,2,FALSE)</f>
        <v>0</v>
      </c>
      <c r="K48" s="9"/>
      <c r="N48" s="27"/>
    </row>
    <row r="49" spans="1:14" ht="15" x14ac:dyDescent="0.25">
      <c r="A49" s="5" t="s">
        <v>7</v>
      </c>
      <c r="B49">
        <f>VLOOKUP('2. Build a Profile'!C21,'Profile CALC'!A42:B44,2,FALSE)</f>
        <v>0</v>
      </c>
      <c r="D49" s="5" t="s">
        <v>16</v>
      </c>
      <c r="E49">
        <f>VLOOKUP('2. Build a Profile'!C15,'Profile CALC'!A42:B44,2,FALSE)</f>
        <v>0</v>
      </c>
      <c r="N49" s="27"/>
    </row>
    <row r="50" spans="1:14" ht="15" x14ac:dyDescent="0.25">
      <c r="A50" s="5" t="s">
        <v>8</v>
      </c>
      <c r="B50">
        <f>VLOOKUP('2. Build a Profile'!C22,'Profile CALC'!A42:B44,2,FALSE)</f>
        <v>0</v>
      </c>
      <c r="D50" s="11" t="s">
        <v>17</v>
      </c>
      <c r="E50">
        <f>VLOOKUP('2. Build a Profile'!C16,'Profile CALC'!A42:B44,2,FALSE)</f>
        <v>1</v>
      </c>
      <c r="N50" s="27"/>
    </row>
    <row r="51" spans="1:14" ht="15" x14ac:dyDescent="0.25">
      <c r="A51" s="5" t="s">
        <v>9</v>
      </c>
      <c r="B51">
        <f>VLOOKUP('2. Build a Profile'!C23,'Profile CALC'!A42:B44,2,FALSE)</f>
        <v>0</v>
      </c>
      <c r="D51" s="10" t="s">
        <v>123</v>
      </c>
      <c r="E51" s="32">
        <f>SUM(E47:E50)</f>
        <v>2</v>
      </c>
      <c r="N51" s="27"/>
    </row>
    <row r="52" spans="1:14" ht="15" x14ac:dyDescent="0.25">
      <c r="A52" s="5" t="s">
        <v>10</v>
      </c>
      <c r="B52">
        <f>VLOOKUP('2. Build a Profile'!C24,'Profile CALC'!A42:B44,2,FALSE)</f>
        <v>0</v>
      </c>
      <c r="N52" s="27"/>
    </row>
    <row r="53" spans="1:14" ht="15" x14ac:dyDescent="0.25">
      <c r="A53" s="5" t="s">
        <v>299</v>
      </c>
      <c r="B53">
        <f>VLOOKUP('2. Build a Profile'!C25,'Profile CALC'!A42:B44,2,FALSE)</f>
        <v>1</v>
      </c>
    </row>
    <row r="54" spans="1:14" ht="15" x14ac:dyDescent="0.25">
      <c r="A54" s="5" t="s">
        <v>11</v>
      </c>
      <c r="B54">
        <f>VLOOKUP('2. Build a Profile'!C26,'Profile CALC'!A42:B44,2,FALSE)</f>
        <v>1</v>
      </c>
    </row>
    <row r="55" spans="1:14" ht="15" x14ac:dyDescent="0.25">
      <c r="A55" s="10" t="s">
        <v>123</v>
      </c>
      <c r="B55" s="32">
        <f>SUM(B47:B54)</f>
        <v>2</v>
      </c>
    </row>
    <row r="62" spans="1:14" x14ac:dyDescent="0.2">
      <c r="A62" s="38" t="s">
        <v>133</v>
      </c>
      <c r="B62" s="38"/>
      <c r="C62" s="38"/>
      <c r="D62" s="38"/>
      <c r="E62" s="38"/>
      <c r="F62" s="2"/>
      <c r="G62" s="2"/>
    </row>
    <row r="63" spans="1:14" ht="15" x14ac:dyDescent="0.25">
      <c r="A63" s="38"/>
      <c r="B63" s="39" t="s">
        <v>15</v>
      </c>
      <c r="C63" s="39" t="s">
        <v>14</v>
      </c>
      <c r="D63" s="39" t="s">
        <v>16</v>
      </c>
      <c r="E63" s="40" t="s">
        <v>17</v>
      </c>
      <c r="F63" s="37" t="s">
        <v>135</v>
      </c>
      <c r="G63" s="2"/>
    </row>
    <row r="64" spans="1:14" ht="15" x14ac:dyDescent="0.25">
      <c r="A64" s="39" t="s">
        <v>5</v>
      </c>
      <c r="B64" s="38">
        <f>N(AND(B47,E47))</f>
        <v>0</v>
      </c>
      <c r="C64" s="38">
        <f>N(AND(B47,E48))</f>
        <v>0</v>
      </c>
      <c r="D64" s="38">
        <f>N(AND(B47,E49))</f>
        <v>0</v>
      </c>
      <c r="E64" s="38">
        <f>N(AND(B47,E50))</f>
        <v>0</v>
      </c>
      <c r="F64" s="35">
        <f>SUM(B64:E64)</f>
        <v>0</v>
      </c>
      <c r="G64" s="2"/>
      <c r="K64" s="4" t="s">
        <v>142</v>
      </c>
    </row>
    <row r="65" spans="1:12" ht="15" x14ac:dyDescent="0.25">
      <c r="A65" s="39" t="s">
        <v>6</v>
      </c>
      <c r="B65" s="38">
        <f t="shared" ref="B65:B71" si="0">N(AND(B48,E48))</f>
        <v>0</v>
      </c>
      <c r="C65" s="38">
        <f t="shared" ref="C65:C71" si="1">N(AND(B48,E49))</f>
        <v>0</v>
      </c>
      <c r="D65" s="38">
        <f>N(AND(B48,E49))</f>
        <v>0</v>
      </c>
      <c r="E65" s="38">
        <f>N(AND(B48,E50))</f>
        <v>0</v>
      </c>
      <c r="F65" s="35">
        <f t="shared" ref="F65:F71" si="2">SUM(B65:E65)</f>
        <v>0</v>
      </c>
      <c r="G65" s="2"/>
      <c r="K65" s="4" t="s">
        <v>143</v>
      </c>
      <c r="L65" s="4" t="s">
        <v>144</v>
      </c>
    </row>
    <row r="66" spans="1:12" ht="15" x14ac:dyDescent="0.25">
      <c r="A66" s="39" t="s">
        <v>7</v>
      </c>
      <c r="B66" s="38">
        <f t="shared" si="0"/>
        <v>0</v>
      </c>
      <c r="C66" s="38">
        <f t="shared" si="1"/>
        <v>0</v>
      </c>
      <c r="D66" s="38">
        <f>N(AND(B49,E49))</f>
        <v>0</v>
      </c>
      <c r="E66" s="38">
        <f>N(AND(B49,E50))</f>
        <v>0</v>
      </c>
      <c r="F66" s="35">
        <f t="shared" si="2"/>
        <v>0</v>
      </c>
      <c r="G66" s="2"/>
      <c r="L66" s="4" t="s">
        <v>145</v>
      </c>
    </row>
    <row r="67" spans="1:12" ht="15" x14ac:dyDescent="0.25">
      <c r="A67" s="39" t="s">
        <v>8</v>
      </c>
      <c r="B67" s="38">
        <f t="shared" si="0"/>
        <v>0</v>
      </c>
      <c r="C67" s="38">
        <f t="shared" si="1"/>
        <v>0</v>
      </c>
      <c r="D67" s="38">
        <f>N(AND(B50,E49))</f>
        <v>0</v>
      </c>
      <c r="E67" s="38">
        <f>N(AND(B50,E50))</f>
        <v>0</v>
      </c>
      <c r="F67" s="35">
        <f t="shared" si="2"/>
        <v>0</v>
      </c>
      <c r="G67" s="2"/>
      <c r="L67" s="4" t="s">
        <v>146</v>
      </c>
    </row>
    <row r="68" spans="1:12" ht="15" x14ac:dyDescent="0.25">
      <c r="A68" s="39" t="s">
        <v>9</v>
      </c>
      <c r="B68" s="38">
        <f t="shared" si="0"/>
        <v>0</v>
      </c>
      <c r="C68" s="38">
        <f t="shared" si="1"/>
        <v>0</v>
      </c>
      <c r="D68" s="38">
        <f>N(AND(B51,E49))</f>
        <v>0</v>
      </c>
      <c r="E68" s="38">
        <f>N(AND(B51,E50))</f>
        <v>0</v>
      </c>
      <c r="F68" s="35">
        <f t="shared" si="2"/>
        <v>0</v>
      </c>
      <c r="G68" s="2"/>
      <c r="L68" s="4" t="s">
        <v>147</v>
      </c>
    </row>
    <row r="69" spans="1:12" ht="15" x14ac:dyDescent="0.25">
      <c r="A69" s="39" t="s">
        <v>10</v>
      </c>
      <c r="B69" s="38">
        <f t="shared" si="0"/>
        <v>0</v>
      </c>
      <c r="C69" s="38">
        <f t="shared" si="1"/>
        <v>0</v>
      </c>
      <c r="D69" s="38">
        <f>N(AND(B52,E49))</f>
        <v>0</v>
      </c>
      <c r="E69" s="38">
        <f>N(AND(B52,E50))</f>
        <v>0</v>
      </c>
      <c r="F69" s="35">
        <f t="shared" si="2"/>
        <v>0</v>
      </c>
      <c r="G69" s="2"/>
      <c r="L69" s="4" t="s">
        <v>148</v>
      </c>
    </row>
    <row r="70" spans="1:12" ht="15" x14ac:dyDescent="0.25">
      <c r="A70" s="39" t="s">
        <v>299</v>
      </c>
      <c r="B70" s="38">
        <f>N(AND(B53,E53))</f>
        <v>1</v>
      </c>
      <c r="C70" s="38">
        <f t="shared" si="1"/>
        <v>1</v>
      </c>
      <c r="D70" s="38">
        <f>N(AND(B53,E49))</f>
        <v>0</v>
      </c>
      <c r="E70" s="38">
        <f>N(AND(B53,E50))</f>
        <v>1</v>
      </c>
      <c r="F70" s="35">
        <f t="shared" si="2"/>
        <v>3</v>
      </c>
      <c r="G70" s="2"/>
      <c r="L70" s="4" t="s">
        <v>149</v>
      </c>
    </row>
    <row r="71" spans="1:12" ht="15" x14ac:dyDescent="0.25">
      <c r="A71" s="39" t="s">
        <v>11</v>
      </c>
      <c r="B71" s="38">
        <f t="shared" si="0"/>
        <v>1</v>
      </c>
      <c r="C71" s="38">
        <f t="shared" si="1"/>
        <v>1</v>
      </c>
      <c r="D71" s="38">
        <f>N(AND(B54,E49))</f>
        <v>0</v>
      </c>
      <c r="E71" s="38">
        <f>N(AND(B54,E50))</f>
        <v>1</v>
      </c>
      <c r="F71" s="35">
        <f t="shared" si="2"/>
        <v>3</v>
      </c>
      <c r="G71" s="2"/>
    </row>
    <row r="72" spans="1:12" ht="15" x14ac:dyDescent="0.25">
      <c r="A72" s="36" t="s">
        <v>134</v>
      </c>
      <c r="B72" s="41">
        <f>SUM(B64:B71)</f>
        <v>2</v>
      </c>
      <c r="C72" s="41">
        <f>SUM(C64:C71)</f>
        <v>2</v>
      </c>
      <c r="D72" s="41">
        <f>SUM(D64:D71)</f>
        <v>0</v>
      </c>
      <c r="E72" s="41">
        <f>SUM(E64:E71)</f>
        <v>2</v>
      </c>
      <c r="F72" s="2"/>
      <c r="G72" s="2"/>
    </row>
    <row r="73" spans="1:12" x14ac:dyDescent="0.2">
      <c r="A73" s="2"/>
      <c r="B73" s="2"/>
      <c r="C73" s="2"/>
      <c r="D73" s="2"/>
      <c r="E73" s="2"/>
      <c r="F73" s="2"/>
      <c r="G73" s="2"/>
    </row>
    <row r="76" spans="1:12" x14ac:dyDescent="0.2">
      <c r="B76" t="s">
        <v>136</v>
      </c>
      <c r="C76" t="s">
        <v>137</v>
      </c>
      <c r="D76" t="s">
        <v>138</v>
      </c>
    </row>
    <row r="77" spans="1:12" x14ac:dyDescent="0.2">
      <c r="A77" s="42" t="s">
        <v>139</v>
      </c>
      <c r="B77">
        <f>SUM(B71:E71,E67)</f>
        <v>3</v>
      </c>
      <c r="C77">
        <f>SUM(B64:C64)</f>
        <v>0</v>
      </c>
      <c r="D77">
        <f>SUM(B67,C67,B65,C65)</f>
        <v>0</v>
      </c>
    </row>
    <row r="78" spans="1:12" x14ac:dyDescent="0.2">
      <c r="A78" s="44" t="s">
        <v>140</v>
      </c>
      <c r="B78">
        <f>SUM(B71,B67,B68)</f>
        <v>1</v>
      </c>
      <c r="C78">
        <f>SUM(B65:E65)</f>
        <v>0</v>
      </c>
      <c r="D78">
        <f>SUM(B66:E66,B65:E65)</f>
        <v>0</v>
      </c>
    </row>
    <row r="79" spans="1:12" x14ac:dyDescent="0.2">
      <c r="A79" s="43" t="s">
        <v>141</v>
      </c>
      <c r="B79">
        <f>SUM(B70:E70,B67,E67)</f>
        <v>3</v>
      </c>
      <c r="C79">
        <f>SUM(B70:E70,B68:D68,B67:D67)</f>
        <v>3</v>
      </c>
      <c r="D79">
        <f>SUM(B69:E69)</f>
        <v>0</v>
      </c>
    </row>
    <row r="83" spans="1:7" x14ac:dyDescent="0.2">
      <c r="G83" s="4"/>
    </row>
    <row r="84" spans="1:7" x14ac:dyDescent="0.2">
      <c r="A84" s="42"/>
    </row>
    <row r="85" spans="1:7" x14ac:dyDescent="0.2">
      <c r="A85" s="44"/>
    </row>
    <row r="86" spans="1:7" x14ac:dyDescent="0.2">
      <c r="A86" s="43"/>
    </row>
  </sheetData>
  <scenarios current="0">
    <scenario name="High risk" locked="1" count="7" user="Author">
      <inputCells r="I52" val=""/>
      <inputCells r="I53" val=""/>
      <inputCells r="I54" val=""/>
      <inputCells r="B63" val=""/>
      <inputCells r="C63" val=""/>
      <inputCells r="D63" val=""/>
      <inputCells r="E63" val=""/>
    </scenario>
  </scenarios>
  <mergeCells count="1">
    <mergeCell ref="A16:A19"/>
  </mergeCells>
  <conditionalFormatting sqref="R15">
    <cfRule type="cellIs" dxfId="2" priority="2" operator="greaterThan">
      <formula>34</formula>
    </cfRule>
    <cfRule type="cellIs" dxfId="1" priority="1" operator="lessThan">
      <formula>15</formula>
    </cfRule>
  </conditionalFormatting>
  <pageMargins left="0.7" right="0.7" top="0.75" bottom="0.75" header="0.3" footer="0.3"/>
  <pageSetup orientation="portrait"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FF0000"/>
  </sheetPr>
  <dimension ref="A3:M66"/>
  <sheetViews>
    <sheetView workbookViewId="0"/>
  </sheetViews>
  <sheetFormatPr defaultRowHeight="12.75" x14ac:dyDescent="0.2"/>
  <cols>
    <col min="1" max="1" width="49.5703125" customWidth="1"/>
    <col min="7" max="7" width="31.85546875" customWidth="1"/>
    <col min="9" max="9" width="12.42578125" bestFit="1" customWidth="1"/>
  </cols>
  <sheetData>
    <row r="3" spans="1:13" ht="13.5" thickBot="1" x14ac:dyDescent="0.25">
      <c r="A3" t="s">
        <v>124</v>
      </c>
    </row>
    <row r="4" spans="1:13" x14ac:dyDescent="0.2">
      <c r="A4" s="20"/>
      <c r="B4" s="22">
        <v>0</v>
      </c>
    </row>
    <row r="5" spans="1:13" x14ac:dyDescent="0.2">
      <c r="A5" s="23" t="s">
        <v>64</v>
      </c>
      <c r="B5" s="24">
        <v>0</v>
      </c>
    </row>
    <row r="6" spans="1:13" ht="13.5" thickBot="1" x14ac:dyDescent="0.25">
      <c r="A6" s="28" t="s">
        <v>63</v>
      </c>
      <c r="B6" s="31">
        <v>1</v>
      </c>
    </row>
    <row r="8" spans="1:13" x14ac:dyDescent="0.2">
      <c r="A8" s="4" t="s">
        <v>195</v>
      </c>
    </row>
    <row r="10" spans="1:13" x14ac:dyDescent="0.2">
      <c r="A10" s="4" t="s">
        <v>300</v>
      </c>
      <c r="G10" s="13" t="s">
        <v>301</v>
      </c>
    </row>
    <row r="11" spans="1:13" x14ac:dyDescent="0.2">
      <c r="B11" t="s">
        <v>152</v>
      </c>
      <c r="C11">
        <f>VLOOKUP('3. Determine Needs'!C6,'Needs CALC'!A13:B16,2,FALSE)</f>
        <v>15</v>
      </c>
      <c r="H11" t="s">
        <v>122</v>
      </c>
      <c r="I11">
        <f>VLOOKUP('3. Determine Needs'!C7,'Needs CALC'!G13:H17,2,FALSE)</f>
        <v>15</v>
      </c>
      <c r="L11" t="s">
        <v>122</v>
      </c>
      <c r="M11">
        <f>VLOOKUP('3. Determine Needs'!C8,'Needs CALC'!K13:L17,2,FALSE)</f>
        <v>20</v>
      </c>
    </row>
    <row r="12" spans="1:13" ht="13.5" thickBot="1" x14ac:dyDescent="0.25">
      <c r="A12" s="16" t="s">
        <v>57</v>
      </c>
      <c r="G12" s="16" t="s">
        <v>58</v>
      </c>
      <c r="K12" s="29" t="s">
        <v>157</v>
      </c>
    </row>
    <row r="13" spans="1:13" ht="13.5" thickTop="1" x14ac:dyDescent="0.2">
      <c r="A13" t="s">
        <v>31</v>
      </c>
      <c r="B13">
        <v>15</v>
      </c>
      <c r="G13" t="s">
        <v>59</v>
      </c>
      <c r="H13">
        <v>1</v>
      </c>
      <c r="K13" t="s">
        <v>164</v>
      </c>
      <c r="L13">
        <v>10</v>
      </c>
    </row>
    <row r="14" spans="1:13" x14ac:dyDescent="0.2">
      <c r="A14" t="s">
        <v>221</v>
      </c>
      <c r="B14">
        <v>7</v>
      </c>
      <c r="G14" t="s">
        <v>60</v>
      </c>
      <c r="H14">
        <v>2</v>
      </c>
      <c r="K14" t="s">
        <v>166</v>
      </c>
      <c r="L14">
        <v>6</v>
      </c>
    </row>
    <row r="15" spans="1:13" x14ac:dyDescent="0.2">
      <c r="A15" t="s">
        <v>18</v>
      </c>
      <c r="B15">
        <v>3</v>
      </c>
      <c r="G15" t="s">
        <v>61</v>
      </c>
      <c r="H15">
        <v>8</v>
      </c>
      <c r="K15" t="s">
        <v>223</v>
      </c>
      <c r="L15">
        <v>1</v>
      </c>
    </row>
    <row r="16" spans="1:13" x14ac:dyDescent="0.2">
      <c r="A16" t="s">
        <v>222</v>
      </c>
      <c r="B16">
        <v>20</v>
      </c>
      <c r="G16" t="s">
        <v>62</v>
      </c>
      <c r="H16">
        <v>15</v>
      </c>
      <c r="K16" t="s">
        <v>224</v>
      </c>
      <c r="L16">
        <v>1</v>
      </c>
    </row>
    <row r="17" spans="1:12" ht="49.5" customHeight="1" x14ac:dyDescent="0.2">
      <c r="G17" t="s">
        <v>56</v>
      </c>
      <c r="H17">
        <v>20</v>
      </c>
      <c r="K17" t="s">
        <v>158</v>
      </c>
      <c r="L17">
        <v>20</v>
      </c>
    </row>
    <row r="19" spans="1:12" x14ac:dyDescent="0.2">
      <c r="A19" t="s">
        <v>151</v>
      </c>
    </row>
    <row r="24" spans="1:12" x14ac:dyDescent="0.2">
      <c r="A24" s="14" t="s">
        <v>302</v>
      </c>
    </row>
    <row r="25" spans="1:12" ht="15" x14ac:dyDescent="0.25">
      <c r="A25" s="5" t="s">
        <v>274</v>
      </c>
      <c r="B25">
        <f>VLOOKUP('3. Determine Needs'!C14,'Needs CALC'!A4:B6,2,FALSE)</f>
        <v>1</v>
      </c>
    </row>
    <row r="26" spans="1:12" ht="15" x14ac:dyDescent="0.25">
      <c r="A26" s="5" t="s">
        <v>303</v>
      </c>
      <c r="B26">
        <f>VLOOKUP('3. Determine Needs'!C15,'Needs CALC'!A4:B6,2,FALSE)</f>
        <v>1</v>
      </c>
    </row>
    <row r="27" spans="1:12" ht="15" x14ac:dyDescent="0.25">
      <c r="A27" s="5" t="s">
        <v>276</v>
      </c>
      <c r="B27">
        <f>VLOOKUP('3. Determine Needs'!C16,'Needs CALC'!A4:B6,2,FALSE)</f>
        <v>1</v>
      </c>
    </row>
    <row r="28" spans="1:12" ht="15" x14ac:dyDescent="0.25">
      <c r="A28" s="5" t="s">
        <v>277</v>
      </c>
      <c r="B28">
        <f>VLOOKUP('3. Determine Needs'!C17,'Needs CALC'!A4:B6,2,FALSE)</f>
        <v>1</v>
      </c>
    </row>
    <row r="29" spans="1:12" ht="15" x14ac:dyDescent="0.25">
      <c r="A29" s="5" t="s">
        <v>278</v>
      </c>
      <c r="B29">
        <f>VLOOKUP('3. Determine Needs'!C18,'Needs CALC'!A4:B6,2,FALSE)</f>
        <v>0</v>
      </c>
    </row>
    <row r="30" spans="1:12" ht="15" x14ac:dyDescent="0.25">
      <c r="A30" s="5" t="s">
        <v>279</v>
      </c>
      <c r="B30">
        <f>VLOOKUP('3. Determine Needs'!C19,'Needs CALC'!A4:B6,2,FALSE)</f>
        <v>1</v>
      </c>
    </row>
    <row r="31" spans="1:12" ht="15" x14ac:dyDescent="0.25">
      <c r="A31" s="5" t="s">
        <v>280</v>
      </c>
      <c r="B31">
        <f>VLOOKUP('3. Determine Needs'!C20,'Needs CALC'!A4:B6,2,FALSE)</f>
        <v>0</v>
      </c>
    </row>
    <row r="32" spans="1:12" ht="15" x14ac:dyDescent="0.25">
      <c r="A32" s="5" t="s">
        <v>281</v>
      </c>
      <c r="B32">
        <f>VLOOKUP('3. Determine Needs'!C21,'Needs CALC'!A4:B6,2,FALSE)</f>
        <v>0</v>
      </c>
    </row>
    <row r="33" spans="1:8" ht="15" x14ac:dyDescent="0.25">
      <c r="A33" s="5" t="s">
        <v>282</v>
      </c>
      <c r="B33">
        <f>VLOOKUP('3. Determine Needs'!C22,'Needs CALC'!A4:B6,2,FALSE)</f>
        <v>1</v>
      </c>
    </row>
    <row r="34" spans="1:8" ht="15" x14ac:dyDescent="0.25">
      <c r="A34" s="5" t="s">
        <v>153</v>
      </c>
      <c r="B34">
        <f>SUM(B25:B33)</f>
        <v>6</v>
      </c>
    </row>
    <row r="36" spans="1:8" ht="15" x14ac:dyDescent="0.25">
      <c r="A36" s="5"/>
    </row>
    <row r="40" spans="1:8" x14ac:dyDescent="0.2">
      <c r="B40" t="s">
        <v>136</v>
      </c>
      <c r="C40" t="s">
        <v>137</v>
      </c>
      <c r="D40" t="s">
        <v>138</v>
      </c>
      <c r="G40" s="4" t="s">
        <v>304</v>
      </c>
    </row>
    <row r="41" spans="1:8" x14ac:dyDescent="0.2">
      <c r="A41" s="42" t="s">
        <v>139</v>
      </c>
      <c r="B41">
        <f>'Profile CALC'!B77*'Needs CALC'!B25</f>
        <v>3</v>
      </c>
      <c r="C41">
        <f>'Profile CALC'!C77*'Needs CALC'!B28</f>
        <v>0</v>
      </c>
      <c r="D41">
        <f>('Profile CALC'!D77*'Needs CALC'!B31)*2</f>
        <v>0</v>
      </c>
      <c r="G41" s="4" t="s">
        <v>305</v>
      </c>
    </row>
    <row r="42" spans="1:8" x14ac:dyDescent="0.2">
      <c r="A42" s="44" t="s">
        <v>140</v>
      </c>
      <c r="B42">
        <f>'Profile CALC'!B78*'Needs CALC'!B26</f>
        <v>1</v>
      </c>
      <c r="C42">
        <f>'Profile CALC'!C78*'Needs CALC'!B29</f>
        <v>0</v>
      </c>
      <c r="D42">
        <f>('Needs CALC'!D78*'Needs CALC'!B32)*2</f>
        <v>0</v>
      </c>
    </row>
    <row r="43" spans="1:8" x14ac:dyDescent="0.2">
      <c r="A43" s="43" t="s">
        <v>141</v>
      </c>
      <c r="B43">
        <f>'Profile CALC'!B79*'Needs CALC'!B27</f>
        <v>3</v>
      </c>
      <c r="C43">
        <f>'Profile CALC'!C79*'Needs CALC'!B30</f>
        <v>3</v>
      </c>
      <c r="D43">
        <f>('Profile CALC'!D79*'Needs CALC'!B33)*2</f>
        <v>0</v>
      </c>
    </row>
    <row r="47" spans="1:8" x14ac:dyDescent="0.2">
      <c r="B47" t="s">
        <v>136</v>
      </c>
      <c r="C47" t="s">
        <v>137</v>
      </c>
      <c r="D47" t="s">
        <v>138</v>
      </c>
      <c r="G47" s="42" t="s">
        <v>154</v>
      </c>
      <c r="H47" t="s">
        <v>307</v>
      </c>
    </row>
    <row r="48" spans="1:8" x14ac:dyDescent="0.2">
      <c r="A48" s="42" t="s">
        <v>139</v>
      </c>
      <c r="B48">
        <f>(B41*C11)*1.5</f>
        <v>67.5</v>
      </c>
      <c r="C48">
        <f>C41*I11</f>
        <v>0</v>
      </c>
      <c r="D48">
        <f>D41*M11</f>
        <v>0</v>
      </c>
      <c r="G48" t="s">
        <v>155</v>
      </c>
    </row>
    <row r="49" spans="1:11" x14ac:dyDescent="0.2">
      <c r="A49" s="44" t="s">
        <v>140</v>
      </c>
      <c r="B49">
        <f>(B42*C11)*1.5</f>
        <v>22.5</v>
      </c>
      <c r="C49">
        <f>C42*I11</f>
        <v>0</v>
      </c>
      <c r="D49">
        <f>D42*M11</f>
        <v>0</v>
      </c>
      <c r="G49" t="s">
        <v>156</v>
      </c>
    </row>
    <row r="50" spans="1:11" x14ac:dyDescent="0.2">
      <c r="A50" s="43" t="s">
        <v>141</v>
      </c>
      <c r="B50">
        <f>1.5*(B43*C11)</f>
        <v>67.5</v>
      </c>
      <c r="C50">
        <f>C43*I11</f>
        <v>45</v>
      </c>
      <c r="D50">
        <f>D43*M11</f>
        <v>0</v>
      </c>
      <c r="G50" t="s">
        <v>306</v>
      </c>
    </row>
    <row r="51" spans="1:11" x14ac:dyDescent="0.2">
      <c r="D51">
        <f>AVERAGE(B33,B30,B28)</f>
        <v>1</v>
      </c>
    </row>
    <row r="52" spans="1:11" x14ac:dyDescent="0.2">
      <c r="B52" s="52">
        <f>AVERAGE(B48:D50)</f>
        <v>22.5</v>
      </c>
    </row>
    <row r="53" spans="1:11" x14ac:dyDescent="0.2">
      <c r="B53">
        <f>STDEV(B48:D50)</f>
        <v>29.764702249476645</v>
      </c>
    </row>
    <row r="54" spans="1:11" x14ac:dyDescent="0.2">
      <c r="F54">
        <f>SUM(B48:D50)</f>
        <v>202.5</v>
      </c>
      <c r="G54" s="4" t="s">
        <v>183</v>
      </c>
      <c r="I54" s="4" t="s">
        <v>187</v>
      </c>
      <c r="J54" s="4" t="s">
        <v>188</v>
      </c>
    </row>
    <row r="55" spans="1:11" x14ac:dyDescent="0.2">
      <c r="I55" s="51">
        <v>0.111</v>
      </c>
      <c r="J55" s="51">
        <v>0.111</v>
      </c>
      <c r="K55" s="51">
        <v>0.111</v>
      </c>
    </row>
    <row r="56" spans="1:11" x14ac:dyDescent="0.2">
      <c r="I56" s="51">
        <v>0.111</v>
      </c>
      <c r="J56" s="51">
        <v>0.111</v>
      </c>
      <c r="K56" s="51">
        <v>0.111</v>
      </c>
    </row>
    <row r="57" spans="1:11" x14ac:dyDescent="0.2">
      <c r="I57" s="51">
        <v>0.111</v>
      </c>
      <c r="J57" s="51">
        <v>0.111</v>
      </c>
      <c r="K57" s="51">
        <v>0.111</v>
      </c>
    </row>
    <row r="60" spans="1:11" x14ac:dyDescent="0.2">
      <c r="B60" s="52" t="e">
        <f>AVERAGE('4. Recommendations'!T21:V23)</f>
        <v>#DIV/0!</v>
      </c>
      <c r="C60" s="52"/>
      <c r="I60" s="53">
        <f>AVEDEV(I55:K57)</f>
        <v>0</v>
      </c>
    </row>
    <row r="61" spans="1:11" x14ac:dyDescent="0.2">
      <c r="B61" t="e">
        <f>STDEV('4. Recommendations'!T21:V23)</f>
        <v>#DIV/0!</v>
      </c>
    </row>
    <row r="63" spans="1:11" x14ac:dyDescent="0.2">
      <c r="B63" t="s">
        <v>136</v>
      </c>
      <c r="C63" t="s">
        <v>137</v>
      </c>
      <c r="D63" t="s">
        <v>138</v>
      </c>
    </row>
    <row r="64" spans="1:11" x14ac:dyDescent="0.2">
      <c r="A64" s="42" t="s">
        <v>139</v>
      </c>
    </row>
    <row r="65" spans="1:1" x14ac:dyDescent="0.2">
      <c r="A65" s="44" t="s">
        <v>140</v>
      </c>
    </row>
    <row r="66" spans="1:1" x14ac:dyDescent="0.2">
      <c r="A66" s="43" t="s">
        <v>141</v>
      </c>
    </row>
  </sheetData>
  <conditionalFormatting sqref="B48:D50">
    <cfRule type="aboveAverage" dxfId="0" priority="1" stdDev="2"/>
  </conditionalFormatting>
  <pageMargins left="0.7" right="0.7" top="0.75" bottom="0.75" header="0.3" footer="0.3"/>
  <pageSetup orientation="portrait"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rgb="FFFF0000"/>
  </sheetPr>
  <dimension ref="A2:K55"/>
  <sheetViews>
    <sheetView workbookViewId="0"/>
  </sheetViews>
  <sheetFormatPr defaultRowHeight="12.75" x14ac:dyDescent="0.2"/>
  <cols>
    <col min="1" max="1" width="32.85546875" customWidth="1"/>
    <col min="2" max="2" width="27.5703125" customWidth="1"/>
    <col min="3" max="3" width="42.42578125" customWidth="1"/>
    <col min="4" max="4" width="27" customWidth="1"/>
    <col min="5" max="5" width="35.5703125" customWidth="1"/>
    <col min="6" max="6" width="39.140625" customWidth="1"/>
    <col min="7" max="7" width="28.85546875" customWidth="1"/>
    <col min="8" max="8" width="27.140625" customWidth="1"/>
    <col min="9" max="9" width="31" customWidth="1"/>
    <col min="10" max="10" width="25.140625" customWidth="1"/>
    <col min="11" max="11" width="33.28515625" customWidth="1"/>
    <col min="12" max="12" width="8.42578125" customWidth="1"/>
  </cols>
  <sheetData>
    <row r="2" spans="1:11" x14ac:dyDescent="0.2">
      <c r="C2" t="s">
        <v>4</v>
      </c>
    </row>
    <row r="4" spans="1:11" x14ac:dyDescent="0.2">
      <c r="C4" t="s">
        <v>19</v>
      </c>
    </row>
    <row r="6" spans="1:11" x14ac:dyDescent="0.2">
      <c r="C6" t="s">
        <v>20</v>
      </c>
    </row>
    <row r="7" spans="1:11" x14ac:dyDescent="0.2">
      <c r="C7" t="s">
        <v>21</v>
      </c>
    </row>
    <row r="10" spans="1:11" hidden="1" x14ac:dyDescent="0.2"/>
    <row r="11" spans="1:11" ht="49.5" customHeight="1" x14ac:dyDescent="0.2">
      <c r="A11" s="15" t="s">
        <v>167</v>
      </c>
      <c r="C11" t="s">
        <v>168</v>
      </c>
    </row>
    <row r="12" spans="1:11" ht="15" x14ac:dyDescent="0.25">
      <c r="C12" s="10" t="s">
        <v>274</v>
      </c>
      <c r="D12" s="10" t="s">
        <v>303</v>
      </c>
      <c r="E12" s="10" t="s">
        <v>276</v>
      </c>
      <c r="F12" s="10" t="s">
        <v>277</v>
      </c>
      <c r="G12" s="10" t="s">
        <v>278</v>
      </c>
      <c r="H12" s="10" t="s">
        <v>279</v>
      </c>
      <c r="I12" s="10" t="s">
        <v>280</v>
      </c>
      <c r="J12" s="10" t="s">
        <v>281</v>
      </c>
      <c r="K12" s="10" t="s">
        <v>282</v>
      </c>
    </row>
    <row r="13" spans="1:11" ht="15" x14ac:dyDescent="0.25">
      <c r="A13" s="5" t="s">
        <v>15</v>
      </c>
      <c r="C13" s="27" t="s">
        <v>200</v>
      </c>
      <c r="D13" s="27" t="s">
        <v>216</v>
      </c>
      <c r="E13" s="27" t="s">
        <v>207</v>
      </c>
      <c r="F13" s="26" t="s">
        <v>211</v>
      </c>
      <c r="G13" s="27" t="s">
        <v>291</v>
      </c>
      <c r="H13" s="27" t="s">
        <v>89</v>
      </c>
      <c r="I13" s="26" t="s">
        <v>287</v>
      </c>
      <c r="J13" s="27" t="s">
        <v>114</v>
      </c>
      <c r="K13" s="27" t="s">
        <v>99</v>
      </c>
    </row>
    <row r="14" spans="1:11" ht="15" x14ac:dyDescent="0.25">
      <c r="C14" s="27" t="s">
        <v>201</v>
      </c>
      <c r="D14" s="27" t="s">
        <v>206</v>
      </c>
      <c r="E14" s="27" t="s">
        <v>88</v>
      </c>
      <c r="F14" s="27" t="s">
        <v>292</v>
      </c>
      <c r="G14" s="27" t="s">
        <v>214</v>
      </c>
      <c r="H14" s="27" t="s">
        <v>226</v>
      </c>
      <c r="I14" s="27" t="s">
        <v>290</v>
      </c>
      <c r="J14" s="27" t="s">
        <v>111</v>
      </c>
      <c r="K14" s="27" t="s">
        <v>100</v>
      </c>
    </row>
    <row r="15" spans="1:11" ht="15" x14ac:dyDescent="0.25">
      <c r="C15" s="27" t="s">
        <v>309</v>
      </c>
      <c r="D15" s="27" t="s">
        <v>205</v>
      </c>
      <c r="E15" s="27" t="s">
        <v>83</v>
      </c>
      <c r="F15" s="27" t="s">
        <v>212</v>
      </c>
      <c r="H15" s="27" t="s">
        <v>75</v>
      </c>
      <c r="I15" s="27" t="s">
        <v>289</v>
      </c>
      <c r="J15" s="27" t="s">
        <v>84</v>
      </c>
      <c r="K15" s="26" t="s">
        <v>225</v>
      </c>
    </row>
    <row r="16" spans="1:11" ht="15" x14ac:dyDescent="0.25">
      <c r="C16" s="27" t="s">
        <v>308</v>
      </c>
      <c r="D16" s="27" t="s">
        <v>92</v>
      </c>
      <c r="E16" s="27" t="s">
        <v>208</v>
      </c>
      <c r="F16" s="26" t="s">
        <v>213</v>
      </c>
      <c r="I16" s="27" t="s">
        <v>218</v>
      </c>
      <c r="J16" s="27" t="s">
        <v>219</v>
      </c>
    </row>
    <row r="17" spans="1:11" ht="15" x14ac:dyDescent="0.25">
      <c r="C17" s="27" t="s">
        <v>202</v>
      </c>
      <c r="D17" s="27" t="s">
        <v>204</v>
      </c>
      <c r="E17" s="27" t="s">
        <v>209</v>
      </c>
      <c r="J17" s="27" t="s">
        <v>288</v>
      </c>
    </row>
    <row r="18" spans="1:11" ht="15" x14ac:dyDescent="0.25">
      <c r="E18" s="27" t="s">
        <v>210</v>
      </c>
    </row>
    <row r="19" spans="1:11" s="29" customFormat="1" ht="13.5" thickBot="1" x14ac:dyDescent="0.25"/>
    <row r="20" spans="1:11" ht="15" x14ac:dyDescent="0.25">
      <c r="A20" s="5" t="s">
        <v>14</v>
      </c>
      <c r="C20" s="27" t="s">
        <v>200</v>
      </c>
      <c r="D20" s="27" t="s">
        <v>106</v>
      </c>
      <c r="E20" s="27" t="s">
        <v>88</v>
      </c>
      <c r="F20" s="26" t="s">
        <v>69</v>
      </c>
      <c r="G20" s="27" t="s">
        <v>215</v>
      </c>
      <c r="H20" s="27" t="s">
        <v>86</v>
      </c>
      <c r="I20" s="26" t="s">
        <v>228</v>
      </c>
      <c r="J20" s="27" t="s">
        <v>111</v>
      </c>
      <c r="K20" s="27" t="s">
        <v>102</v>
      </c>
    </row>
    <row r="21" spans="1:11" ht="15" x14ac:dyDescent="0.25">
      <c r="D21" s="27" t="s">
        <v>107</v>
      </c>
      <c r="E21" s="27" t="s">
        <v>82</v>
      </c>
      <c r="F21" s="27" t="s">
        <v>80</v>
      </c>
      <c r="G21" s="27" t="s">
        <v>72</v>
      </c>
      <c r="H21" s="27" t="s">
        <v>89</v>
      </c>
      <c r="I21" s="27" t="s">
        <v>78</v>
      </c>
      <c r="J21" s="27" t="s">
        <v>293</v>
      </c>
    </row>
    <row r="22" spans="1:11" ht="15" x14ac:dyDescent="0.25">
      <c r="D22" s="26" t="s">
        <v>68</v>
      </c>
      <c r="E22" s="27" t="s">
        <v>85</v>
      </c>
      <c r="F22" s="27" t="s">
        <v>95</v>
      </c>
    </row>
    <row r="23" spans="1:11" s="29" customFormat="1" ht="15.75" thickBot="1" x14ac:dyDescent="0.3">
      <c r="E23" s="30" t="s">
        <v>94</v>
      </c>
    </row>
    <row r="24" spans="1:11" ht="15" x14ac:dyDescent="0.25">
      <c r="A24" s="5" t="s">
        <v>16</v>
      </c>
      <c r="C24" s="27" t="s">
        <v>200</v>
      </c>
      <c r="D24" s="27" t="s">
        <v>205</v>
      </c>
      <c r="E24" s="27" t="s">
        <v>85</v>
      </c>
      <c r="G24" s="27" t="s">
        <v>73</v>
      </c>
      <c r="H24" s="27" t="s">
        <v>89</v>
      </c>
      <c r="J24" s="27" t="s">
        <v>111</v>
      </c>
      <c r="K24" s="27" t="s">
        <v>101</v>
      </c>
    </row>
    <row r="25" spans="1:11" ht="15" x14ac:dyDescent="0.25">
      <c r="D25" s="27" t="s">
        <v>203</v>
      </c>
      <c r="E25" s="27" t="s">
        <v>82</v>
      </c>
      <c r="G25" s="27" t="s">
        <v>72</v>
      </c>
      <c r="J25" s="27" t="s">
        <v>293</v>
      </c>
      <c r="K25" s="27" t="s">
        <v>102</v>
      </c>
    </row>
    <row r="26" spans="1:11" ht="15" x14ac:dyDescent="0.25">
      <c r="D26" s="27" t="s">
        <v>184</v>
      </c>
    </row>
    <row r="27" spans="1:11" s="29" customFormat="1" ht="13.5" thickBot="1" x14ac:dyDescent="0.25"/>
    <row r="28" spans="1:11" ht="15" x14ac:dyDescent="0.25">
      <c r="A28" s="11" t="s">
        <v>17</v>
      </c>
      <c r="C28" s="27" t="s">
        <v>201</v>
      </c>
      <c r="D28" s="27" t="s">
        <v>92</v>
      </c>
      <c r="E28" s="27" t="s">
        <v>178</v>
      </c>
      <c r="F28" s="26" t="s">
        <v>69</v>
      </c>
      <c r="H28" s="27" t="s">
        <v>186</v>
      </c>
      <c r="I28" s="26" t="s">
        <v>66</v>
      </c>
      <c r="J28" s="27" t="s">
        <v>114</v>
      </c>
    </row>
    <row r="29" spans="1:11" ht="15" x14ac:dyDescent="0.25">
      <c r="C29" s="113" t="s">
        <v>286</v>
      </c>
      <c r="D29" s="27" t="s">
        <v>203</v>
      </c>
      <c r="E29" s="27" t="s">
        <v>87</v>
      </c>
      <c r="F29" s="27" t="s">
        <v>80</v>
      </c>
      <c r="J29" s="27" t="s">
        <v>111</v>
      </c>
    </row>
    <row r="30" spans="1:11" ht="15" x14ac:dyDescent="0.25">
      <c r="D30" s="48"/>
      <c r="E30" s="27" t="s">
        <v>103</v>
      </c>
      <c r="F30" s="27" t="s">
        <v>95</v>
      </c>
      <c r="J30" s="27" t="s">
        <v>293</v>
      </c>
    </row>
    <row r="31" spans="1:11" ht="15" x14ac:dyDescent="0.25">
      <c r="E31" s="27" t="s">
        <v>88</v>
      </c>
      <c r="J31" s="27" t="s">
        <v>116</v>
      </c>
    </row>
    <row r="33" spans="2:9" ht="15.75" thickBot="1" x14ac:dyDescent="0.3">
      <c r="C33" s="113" t="s">
        <v>169</v>
      </c>
    </row>
    <row r="34" spans="2:9" ht="15" x14ac:dyDescent="0.25">
      <c r="E34" s="45" t="s">
        <v>179</v>
      </c>
    </row>
    <row r="35" spans="2:9" x14ac:dyDescent="0.2">
      <c r="B35" t="s">
        <v>170</v>
      </c>
      <c r="C35">
        <f>IF('Profile CALC'!E47&gt;0,5,0)</f>
        <v>5</v>
      </c>
      <c r="E35" s="58" t="s">
        <v>217</v>
      </c>
      <c r="F35" s="4" t="s">
        <v>233</v>
      </c>
    </row>
    <row r="36" spans="2:9" x14ac:dyDescent="0.2">
      <c r="B36" t="s">
        <v>171</v>
      </c>
      <c r="C36">
        <f>IF('Profile CALC'!E48&gt;0,2,0)</f>
        <v>0</v>
      </c>
      <c r="E36" s="46" t="s">
        <v>177</v>
      </c>
    </row>
    <row r="37" spans="2:9" x14ac:dyDescent="0.2">
      <c r="B37" t="s">
        <v>172</v>
      </c>
      <c r="C37">
        <f>IF('Profile CALC'!E49&gt;0,2,0)</f>
        <v>0</v>
      </c>
      <c r="E37" s="46" t="s">
        <v>198</v>
      </c>
    </row>
    <row r="38" spans="2:9" ht="13.5" thickBot="1" x14ac:dyDescent="0.25">
      <c r="B38" t="s">
        <v>173</v>
      </c>
      <c r="C38">
        <f>IF('Profile CALC'!E50&gt;0,1,0)</f>
        <v>1</v>
      </c>
      <c r="E38" s="47" t="s">
        <v>197</v>
      </c>
    </row>
    <row r="39" spans="2:9" ht="13.5" thickBot="1" x14ac:dyDescent="0.25">
      <c r="B39" s="4" t="s">
        <v>181</v>
      </c>
      <c r="F39" s="4" t="s">
        <v>182</v>
      </c>
    </row>
    <row r="40" spans="2:9" ht="13.5" thickBot="1" x14ac:dyDescent="0.25">
      <c r="B40" s="12" t="s">
        <v>174</v>
      </c>
      <c r="C40" s="114" t="s">
        <v>65</v>
      </c>
      <c r="D40" s="114" t="s">
        <v>58</v>
      </c>
      <c r="F40" s="12" t="s">
        <v>174</v>
      </c>
      <c r="H40" s="114" t="s">
        <v>65</v>
      </c>
      <c r="I40" s="114" t="s">
        <v>58</v>
      </c>
    </row>
    <row r="41" spans="2:9" x14ac:dyDescent="0.2">
      <c r="B41" t="str">
        <f>IF(SUM(C35:C38)&gt;5,C13,C15)</f>
        <v xml:space="preserve"> Permissions controls</v>
      </c>
      <c r="C41" t="str">
        <f>IF(SUM(C35:C38)&lt;5,CONCATENATE(F14,E35,F13),F16)</f>
        <v>Harden document management rules</v>
      </c>
      <c r="D41" t="str">
        <f>IF(SUM(C35:C38)&gt;5,J15,J14)</f>
        <v xml:space="preserve"> End-User Tools </v>
      </c>
      <c r="F41" t="str">
        <f>IF(SUM(C35:C38)=1,CONCATENATE(B42,B43),CONCATENATE(B42,E35,B41,))</f>
        <v xml:space="preserve"> Archiving &amp; Storage solution and  Permissions controls</v>
      </c>
      <c r="H41" s="4" t="s">
        <v>185</v>
      </c>
      <c r="I41" t="str">
        <f>IF(OR(C36=2,C37=2),D43,D41)</f>
        <v xml:space="preserve"> End-User Tools </v>
      </c>
    </row>
    <row r="42" spans="2:9" x14ac:dyDescent="0.2">
      <c r="B42" t="str">
        <f>IF(C38&gt;0,C28,C16)</f>
        <v xml:space="preserve"> Archiving &amp; Storage solution</v>
      </c>
      <c r="C42" t="str">
        <f>IF(OR(C38=1,C36=2),F14,F16)</f>
        <v xml:space="preserve">Build stronger taxonomy control </v>
      </c>
      <c r="D42" t="str">
        <f>IF(OR(C35=5,C38=1),J16,J20)</f>
        <v xml:space="preserve"> Add security layers to existing deployment </v>
      </c>
      <c r="F42" t="str">
        <f>IF(AND(SUM(C35:C37)&gt;4,C38=1),CONCATENATE(B41,E35,B42,B43),B41)</f>
        <v xml:space="preserve"> Permissions controls and  Archiving &amp; Storage solution Third-party solution(s) recommended </v>
      </c>
      <c r="I42" t="str">
        <f>IF(C38=1,D42,I41)</f>
        <v xml:space="preserve"> Add security layers to existing deployment </v>
      </c>
    </row>
    <row r="43" spans="2:9" ht="13.5" thickBot="1" x14ac:dyDescent="0.25">
      <c r="B43" t="str">
        <f>IF(C38=1,C29,C28)</f>
        <v xml:space="preserve"> Third-party solution(s) recommended </v>
      </c>
      <c r="D43" t="str">
        <f>IF(OR(C36=2,C37=2),J20,J28)</f>
        <v xml:space="preserve"> Auditing &amp; Reporting </v>
      </c>
      <c r="F43" t="str">
        <f>IF(OR(C36=2,C37=2),B41,F42)</f>
        <v xml:space="preserve"> Permissions controls and  Archiving &amp; Storage solution Third-party solution(s) recommended </v>
      </c>
    </row>
    <row r="44" spans="2:9" ht="13.5" thickBot="1" x14ac:dyDescent="0.25">
      <c r="F44" s="12" t="s">
        <v>175</v>
      </c>
      <c r="H44" s="114" t="s">
        <v>310</v>
      </c>
      <c r="I44" s="114" t="s">
        <v>77</v>
      </c>
    </row>
    <row r="45" spans="2:9" ht="13.5" thickBot="1" x14ac:dyDescent="0.25">
      <c r="F45" t="str">
        <f>IF(AND(SUM(C35:C37)&gt;5, C38=1),D26,B49)</f>
        <v xml:space="preserve"> Application connectors (contact vendor) </v>
      </c>
      <c r="H45" t="str">
        <f>IF(AND(C36=2,C37=2),C49,C47)</f>
        <v xml:space="preserve"> Provide VPN based portal for extranet </v>
      </c>
      <c r="I45" s="4" t="s">
        <v>185</v>
      </c>
    </row>
    <row r="46" spans="2:9" ht="13.5" thickBot="1" x14ac:dyDescent="0.25">
      <c r="B46" s="12" t="s">
        <v>175</v>
      </c>
      <c r="C46" s="114" t="s">
        <v>310</v>
      </c>
      <c r="D46" s="114" t="s">
        <v>77</v>
      </c>
      <c r="F46" t="str">
        <f>IF(SUM(C35:C38)=2,CONCATENATE(B48,E35,B47),D24)</f>
        <v xml:space="preserve"> Application connectors (contact vendor) </v>
      </c>
      <c r="H46" t="str">
        <f>IF(C38=1,C49,C48)</f>
        <v xml:space="preserve"> Third-party solution(s) recommended </v>
      </c>
    </row>
    <row r="47" spans="2:9" ht="13.5" thickBot="1" x14ac:dyDescent="0.25">
      <c r="B47" t="str">
        <f>IF(SUM(C35:C38)&gt;5,D13,D14)</f>
        <v xml:space="preserve"> Application development tools (Silverlight)</v>
      </c>
      <c r="C47" t="str">
        <f>IF(SUM(C35:C38)&gt;5,G14,G13)</f>
        <v xml:space="preserve"> Provide VPN based portal for extranet </v>
      </c>
      <c r="D47" t="str">
        <f>IF(SUM(C35:C38)&lt;5,I13,I14)</f>
        <v>Upgrade SharePoint version or third-party vendor based solution</v>
      </c>
      <c r="F47" t="str">
        <f>IF(AND(C36=2, SUM(C35:C38)=2),B48,B47)</f>
        <v xml:space="preserve"> Application development tools (Silverlight)</v>
      </c>
    </row>
    <row r="48" spans="2:9" ht="13.5" thickBot="1" x14ac:dyDescent="0.25">
      <c r="B48">
        <f>IF(C36=2,D22,D30)</f>
        <v>0</v>
      </c>
      <c r="C48" t="str">
        <f>IF(OR(C36=2,C37=2),G20,G13)</f>
        <v xml:space="preserve">Limit external website vendors to those with SharePoint integration </v>
      </c>
      <c r="D48" t="str">
        <f>IF(OR(C36=2,C38=I311),I20,C29)</f>
        <v xml:space="preserve"> Third-party solution(s) recommended </v>
      </c>
      <c r="F48" s="12" t="s">
        <v>176</v>
      </c>
      <c r="H48" s="12" t="s">
        <v>180</v>
      </c>
      <c r="I48" s="12" t="s">
        <v>199</v>
      </c>
    </row>
    <row r="49" spans="2:9" x14ac:dyDescent="0.2">
      <c r="B49" t="str">
        <f>IF(C37=2,C29,D24)</f>
        <v xml:space="preserve"> Application connectors (contact vendor) </v>
      </c>
      <c r="C49" t="str">
        <f>IF(C38=1,C29,D29)</f>
        <v xml:space="preserve"> Third-party solution(s) recommended </v>
      </c>
      <c r="D49" s="49">
        <f>IF(C37=2,C29,D30)</f>
        <v>0</v>
      </c>
      <c r="F49" s="4" t="s">
        <v>185</v>
      </c>
      <c r="H49" t="str">
        <f>IF(AND(SUM(C35:C37)&gt;2,C38=0),C53,CONCATENATE(C55,E37,C54,E38))</f>
        <v xml:space="preserve"> Third-party solution(s) recommended from Offline Access category</v>
      </c>
      <c r="I49" s="50" t="s">
        <v>185</v>
      </c>
    </row>
    <row r="50" spans="2:9" x14ac:dyDescent="0.2">
      <c r="B50" t="str">
        <f>IF(C38=1,C29,D29)</f>
        <v xml:space="preserve"> Third-party solution(s) recommended </v>
      </c>
      <c r="H50" t="str">
        <f>IF(AND(C35=5,C38=1),CONCATENATE(C29,E37,H28,E38),C53)</f>
        <v xml:space="preserve"> Third-party solution(s) recommended from Templates category</v>
      </c>
      <c r="I50" t="str">
        <f>CONCATENATE(F35,D54)</f>
        <v>Invest in SharePoint Build templates for Forms &amp; Surveys</v>
      </c>
    </row>
    <row r="51" spans="2:9" ht="13.5" thickBot="1" x14ac:dyDescent="0.25"/>
    <row r="52" spans="2:9" ht="13.5" thickBot="1" x14ac:dyDescent="0.25">
      <c r="B52" s="12" t="s">
        <v>176</v>
      </c>
      <c r="C52" s="12" t="s">
        <v>180</v>
      </c>
      <c r="D52" s="114" t="s">
        <v>237</v>
      </c>
    </row>
    <row r="53" spans="2:9" x14ac:dyDescent="0.2">
      <c r="B53" t="str">
        <f>IF(SUM(C35:C38)&gt;5,CONCATENATE(E13,E35,E14),E18)</f>
        <v xml:space="preserve">Build alerts into workflow  and  Password Management </v>
      </c>
      <c r="C53" t="str">
        <f>IF(SUM(C35:C38)&gt;5,H13,H15)</f>
        <v xml:space="preserve"> Mobile Access </v>
      </c>
      <c r="D53" t="str">
        <f>IF(SUM(C35:C38)=5,K13,CONCATENATE(C29,E37,I48,E38))</f>
        <v xml:space="preserve"> Third-party solution(s) recommended from Social category</v>
      </c>
    </row>
    <row r="54" spans="2:9" x14ac:dyDescent="0.2">
      <c r="B54" t="str">
        <f>IF(C38=1,CONCATENATE(E28,E36,E29),E25)</f>
        <v xml:space="preserve"> Email, Charts &amp; Reports </v>
      </c>
      <c r="C54" t="str">
        <f>IF(OR(C35=5,C36=2),H14,D29)</f>
        <v xml:space="preserve">Offline Access </v>
      </c>
      <c r="D54" t="str">
        <f>IF(OR(C36=2,C37=2),K20,K15)</f>
        <v>Build templates for Forms &amp; Surveys</v>
      </c>
    </row>
    <row r="55" spans="2:9" x14ac:dyDescent="0.2">
      <c r="C55" t="str">
        <f>IF(C38=1,C29,H28)</f>
        <v xml:space="preserve"> Third-party solution(s) recommended </v>
      </c>
    </row>
  </sheetData>
  <pageMargins left="0.7" right="0.7" top="0.75" bottom="0.75" header="0.3" footer="0.3"/>
  <pageSetup orientation="portrait" verticalDpi="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LongProperties xmlns="http://schemas.microsoft.com/office/2006/metadata/longProperties"/>
</file>

<file path=customXml/itemProps1.xml><?xml version="1.0" encoding="utf-8"?>
<ds:datastoreItem xmlns:ds="http://schemas.openxmlformats.org/officeDocument/2006/customXml" ds:itemID="{C052F812-6B36-4376-BF0E-8EA7DCFA4646}">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Build a Profile</vt:lpstr>
      <vt:lpstr>3. Determine Needs</vt:lpstr>
      <vt:lpstr>4. Recommendations</vt:lpstr>
      <vt:lpstr>'4. Recommendations'!Criteria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2012-04-16T18:03:32Z</dcterms:created>
  <dcterms:modified xsi:type="dcterms:W3CDTF">2012-04-30T19:42:25Z</dcterms:modified>
</cp:coreProperties>
</file>